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54" activeTab="59"/>
  </bookViews>
  <sheets>
    <sheet name="Лист75" sheetId="1" r:id="rId1"/>
    <sheet name="Русская тяга проф. 200 кг." sheetId="2" r:id="rId2"/>
    <sheet name="Русская тяга люб. 200 кг." sheetId="3" r:id="rId3"/>
    <sheet name="Русская тяга проф. 150 кг." sheetId="4" r:id="rId4"/>
    <sheet name="Русская тяга люб. 150 кг." sheetId="5" r:id="rId5"/>
    <sheet name="Русская тяга проф. 125 кг." sheetId="6" r:id="rId6"/>
    <sheet name="Русская тяга люб. 125 кг." sheetId="7" r:id="rId7"/>
    <sheet name="Русская тяга проф. 100 кг." sheetId="8" r:id="rId8"/>
    <sheet name="Русская тяга люб. 100 кг." sheetId="9" r:id="rId9"/>
    <sheet name="Русская тяга проф. 75 кг." sheetId="10" r:id="rId10"/>
    <sheet name="Русская тяга люб. 75 кг." sheetId="11" r:id="rId11"/>
    <sheet name="Русская тяга проф. 55 кг." sheetId="12" r:id="rId12"/>
    <sheet name="Русская тяга люб. 55 кг." sheetId="13" r:id="rId13"/>
    <sheet name="РЖ любители 150 кг." sheetId="14" r:id="rId14"/>
    <sheet name="РЖ любители 125 кг." sheetId="15" r:id="rId15"/>
    <sheet name="РЖ любители 100 кг." sheetId="16" r:id="rId16"/>
    <sheet name="РЖ любители 75 кг." sheetId="17" r:id="rId17"/>
    <sheet name="РЖ любители 55 кг." sheetId="18" r:id="rId18"/>
    <sheet name="РЖ любители 35 кг." sheetId="19" r:id="rId19"/>
    <sheet name="РЖ Проф 150 кг." sheetId="20" r:id="rId20"/>
    <sheet name="РЖ Проф 125 кг." sheetId="21" r:id="rId21"/>
    <sheet name="РЖ Проф 100 кг." sheetId="22" r:id="rId22"/>
    <sheet name="РЖ Проф 75 кг." sheetId="23" r:id="rId23"/>
    <sheet name="РЖ Проф 55 кг." sheetId="24" r:id="rId24"/>
    <sheet name="РЖ Проф 35 кг." sheetId="25" r:id="rId25"/>
    <sheet name="Пауэрспорт Профессионалы" sheetId="26" r:id="rId26"/>
    <sheet name="Пауэрспорт Любители" sheetId="27" r:id="rId27"/>
    <sheet name="Бицепс Профессионалы" sheetId="28" r:id="rId28"/>
    <sheet name="Бицепс Любители" sheetId="29" r:id="rId29"/>
    <sheet name="Жим стоя Профессионалы" sheetId="30" r:id="rId30"/>
    <sheet name="Проф. становая тяга" sheetId="31" r:id="rId31"/>
    <sheet name="Люб. становая тяга" sheetId="32" r:id="rId32"/>
    <sheet name="Проф. народный жим 1_2 вес" sheetId="33" r:id="rId33"/>
    <sheet name="Проф. народный жим 1 вес" sheetId="34" r:id="rId34"/>
    <sheet name="Люб. народный жим 1_2 вес" sheetId="35" r:id="rId35"/>
    <sheet name="Люб. народный жим 1 вес" sheetId="36" r:id="rId36"/>
    <sheet name="Двоеборье проф." sheetId="37" r:id="rId37"/>
    <sheet name="Двоеборье люб" sheetId="38" r:id="rId38"/>
    <sheet name="ПРО присед софт экип." sheetId="39" r:id="rId39"/>
    <sheet name="Люб. присед софт экип." sheetId="40" r:id="rId40"/>
    <sheet name="ПРО присед б.э." sheetId="41" r:id="rId41"/>
    <sheet name="Люб. присед б.э." sheetId="42" r:id="rId42"/>
    <sheet name="ПРО присед 1.слой" sheetId="43" r:id="rId43"/>
    <sheet name="Люб. присед 1.слой" sheetId="44" r:id="rId44"/>
    <sheet name="ПРО присед мн.слой" sheetId="45" r:id="rId45"/>
    <sheet name="Люб. присед мн.слой" sheetId="46" r:id="rId46"/>
    <sheet name="ПРО тяга софт экип." sheetId="47" r:id="rId47"/>
    <sheet name="Люб. тяга софт экип." sheetId="48" r:id="rId48"/>
    <sheet name="ПРО тяга б.э." sheetId="49" r:id="rId49"/>
    <sheet name="Люб. тяга б.э." sheetId="50" r:id="rId50"/>
    <sheet name="ПРО тяга 1.слой" sheetId="51" r:id="rId51"/>
    <sheet name="Люб. тяга 1.слой" sheetId="52" r:id="rId52"/>
    <sheet name="ПРО тяга мн.слой" sheetId="53" r:id="rId53"/>
    <sheet name="Люб. тяга мн.слой" sheetId="54" r:id="rId54"/>
    <sheet name="ПРО жим софт мн.петельная" sheetId="55" r:id="rId55"/>
    <sheet name="Люб. жим жим софт мн.петельная" sheetId="56" r:id="rId56"/>
    <sheet name="ПРО жим софт 1 петельная" sheetId="57" r:id="rId57"/>
    <sheet name="Люб. жим 1 петельная" sheetId="58" r:id="rId58"/>
    <sheet name="ПРО жим б.э." sheetId="59" r:id="rId59"/>
    <sheet name="Люб. жим б.э." sheetId="60" r:id="rId60"/>
    <sheet name="ПРО жим 1.слой" sheetId="61" r:id="rId61"/>
    <sheet name="Люб. жим 1.слой" sheetId="62" r:id="rId62"/>
    <sheet name="ПРО жим мн.слой" sheetId="63" r:id="rId63"/>
    <sheet name="Люб. жим мн.слой" sheetId="64" r:id="rId64"/>
    <sheet name="ПРО Военный жим" sheetId="65" r:id="rId65"/>
    <sheet name="Люб. Военный жим" sheetId="66" r:id="rId66"/>
    <sheet name="ПРО ПЛ. мн.петельная софт" sheetId="67" r:id="rId67"/>
    <sheet name="Люб. ПЛ. мн.петельная софт" sheetId="68" r:id="rId68"/>
    <sheet name="ПРО ПЛ. б.э." sheetId="69" r:id="rId69"/>
    <sheet name="Люб. ПЛ. б.э." sheetId="70" r:id="rId70"/>
    <sheet name="Люб. ПЛ. 1.петельная софт" sheetId="71" r:id="rId71"/>
    <sheet name="ПРО ПЛ. 1.петельная софт" sheetId="72" r:id="rId72"/>
    <sheet name="ПРО ПЛ. 1.слой" sheetId="73" r:id="rId73"/>
    <sheet name="Люб. ПЛ. 1.слой" sheetId="74" r:id="rId74"/>
    <sheet name="ПРО ПЛ. мн.слой" sheetId="75" r:id="rId75"/>
    <sheet name="Люб. ПЛ. мн.слой" sheetId="76" r:id="rId76"/>
  </sheets>
  <definedNames/>
  <calcPr fullCalcOnLoad="1"/>
</workbook>
</file>

<file path=xl/sharedStrings.xml><?xml version="1.0" encoding="utf-8"?>
<sst xmlns="http://schemas.openxmlformats.org/spreadsheetml/2006/main" count="2063" uniqueCount="366">
  <si>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</si>
  <si>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</si>
  <si>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</si>
  <si>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</si>
  <si>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</si>
  <si>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</si>
  <si>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</si>
  <si>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</si>
  <si>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</si>
  <si>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</si>
  <si>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</si>
  <si>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</si>
  <si>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</si>
  <si>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Чемпионат северного кавказа 2019 краснодар пл
Любители пауэрлифтинг в многослойной экипировке
Краснодар/Краснодарский край 14 - 15 сентября 2019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</si>
  <si>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</si>
  <si>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</si>
  <si>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</si>
  <si>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</si>
  <si>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</si>
  <si>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</si>
  <si>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Чемпионат северного кавказа 2019 краснодар пл
ПРО пауэрлифтинг в многослойной экипировке
Краснодар/Краснодарский край 14 - 15 сентября 2019 г.</t>
  </si>
  <si>
    <t>Чемпионат северного кавказа 2019 краснодар пл
Любители пауэрлифтинг в однослойной экипировке
Краснодар/Краснодарский край 14 - 15 сентября 2019 г.</t>
  </si>
  <si>
    <t>Чемпионат северного кавказа 2019 краснодар пл
ПРО пауэрлифтинг в однослойной экипировке
Краснодар/Краснодарский край 14 - 15 сентября 2019 г.</t>
  </si>
  <si>
    <t>Чемпионат северного кавказа 2019 краснодар пл
ПРО пауэрлифтинг в однопетельной софт экипировке
Краснодар/Краснодарский край 14 - 15 сентября 2019 г.</t>
  </si>
  <si>
    <t>Чемпионат северного кавказа 2019 краснодар пл
Любители пауэрлифтинг в однопетельной софт экипировке
Краснодар/Краснодарский край 14 - 15 сентября 2019 г.</t>
  </si>
  <si>
    <t>Чемпионат северного кавказа 2019 краснодар пл
Любители пауэрлифтинг без экипировки
Краснодар/Краснодарский край 14 - 15 сентября 2019 г.</t>
  </si>
  <si>
    <t>Shv/Mel</t>
  </si>
  <si>
    <t>Приседание</t>
  </si>
  <si>
    <t>Жим лёжа</t>
  </si>
  <si>
    <t>Становая тяга</t>
  </si>
  <si>
    <t>ВЕСОВАЯ КАТЕГОРИЯ   56</t>
  </si>
  <si>
    <t>Молчанова Наталья</t>
  </si>
  <si>
    <t>1. Молчанова Наталья</t>
  </si>
  <si>
    <t>Мастера 40 - 44 (22.09.1978)/40</t>
  </si>
  <si>
    <t>56,00</t>
  </si>
  <si>
    <t xml:space="preserve">Лично </t>
  </si>
  <si>
    <t xml:space="preserve">Белореченск/Краснодарский край </t>
  </si>
  <si>
    <t>90,0</t>
  </si>
  <si>
    <t>95,0</t>
  </si>
  <si>
    <t>60,0e</t>
  </si>
  <si>
    <t>65,0</t>
  </si>
  <si>
    <t>95,0e</t>
  </si>
  <si>
    <t>100,0e</t>
  </si>
  <si>
    <t xml:space="preserve">Андреященко </t>
  </si>
  <si>
    <t>ВЕСОВАЯ КАТЕГОРИЯ   67.5</t>
  </si>
  <si>
    <t>Косенко Екатерина</t>
  </si>
  <si>
    <t>1. Косенко Екатерина</t>
  </si>
  <si>
    <t>Открытая (24.02.1978)/41</t>
  </si>
  <si>
    <t>66,90</t>
  </si>
  <si>
    <t xml:space="preserve">Армавир/Краснодарский край </t>
  </si>
  <si>
    <t>110,0e</t>
  </si>
  <si>
    <t>115,0e</t>
  </si>
  <si>
    <t>120,0e</t>
  </si>
  <si>
    <t>60,0</t>
  </si>
  <si>
    <t>67,5</t>
  </si>
  <si>
    <t>130,0e</t>
  </si>
  <si>
    <t>140,0e</t>
  </si>
  <si>
    <t>150,0e</t>
  </si>
  <si>
    <t>160,5</t>
  </si>
  <si>
    <t xml:space="preserve"> </t>
  </si>
  <si>
    <t>ВЕСОВАЯ КАТЕГОРИЯ   100</t>
  </si>
  <si>
    <t>Савельев Иван</t>
  </si>
  <si>
    <t>1. Савельев Иван</t>
  </si>
  <si>
    <t>Открытая (23.10.1993)/25</t>
  </si>
  <si>
    <t>97,60</t>
  </si>
  <si>
    <t xml:space="preserve">Краснодар/Краснодарский край </t>
  </si>
  <si>
    <t>185,0e</t>
  </si>
  <si>
    <t>195,0</t>
  </si>
  <si>
    <t>195,0e</t>
  </si>
  <si>
    <t>125,0e</t>
  </si>
  <si>
    <t>140,0</t>
  </si>
  <si>
    <t>205,0</t>
  </si>
  <si>
    <t>210,0</t>
  </si>
  <si>
    <t>220,0</t>
  </si>
  <si>
    <t>Беляков Игорь</t>
  </si>
  <si>
    <t>2. Беляков Игорь</t>
  </si>
  <si>
    <t>Открытая (15.10.1991)/27</t>
  </si>
  <si>
    <t>98,90</t>
  </si>
  <si>
    <t>152,5</t>
  </si>
  <si>
    <t>162,5</t>
  </si>
  <si>
    <t>125,0</t>
  </si>
  <si>
    <t>132,5e</t>
  </si>
  <si>
    <t>137,5</t>
  </si>
  <si>
    <t>200,0</t>
  </si>
  <si>
    <t>215,0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</si>
  <si>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</si>
  <si>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</si>
  <si>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</si>
  <si>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</si>
  <si>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</si>
  <si>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</si>
  <si>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</si>
  <si>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67.5</t>
  </si>
  <si>
    <t>337,5</t>
  </si>
  <si>
    <t>265,0050</t>
  </si>
  <si>
    <t xml:space="preserve">Мастера </t>
  </si>
  <si>
    <t xml:space="preserve">Мастера 40 - 44 </t>
  </si>
  <si>
    <t>56</t>
  </si>
  <si>
    <t>250,0</t>
  </si>
  <si>
    <t>228,1000</t>
  </si>
  <si>
    <t xml:space="preserve">Мужчины </t>
  </si>
  <si>
    <t>100</t>
  </si>
  <si>
    <t>535,0</t>
  </si>
  <si>
    <t>299,7070</t>
  </si>
  <si>
    <t>495,0</t>
  </si>
  <si>
    <t>275,6160</t>
  </si>
  <si>
    <t>Чемпионат северного кавказа 2019 краснодар пл
ПРО пауэрлифтинг без экипировки
Краснодар/Краснодарский край 14 - 15 сентября 2019 г.</t>
  </si>
  <si>
    <t>Чемпионат северного кавказа 2019 краснодар пл
Любители пауэрлифтинг в многопетельной софт экипировке
Краснодар/Краснодарский край 14 - 15 сентября 2019 г.</t>
  </si>
  <si>
    <t>Чемпионат северного кавказа 2019 краснодар пл
ПРО пауэрлифтинг в многопетельной софт экипировке
Краснодар/Краснодарский край 14 - 15 сентября 2019 г.</t>
  </si>
  <si>
    <t>Чемпионат северного кавказа 2019 краснодар пл
Любители военный жим
Краснодар/Краснодарский край 14 - 15 сентября 2019 г.</t>
  </si>
  <si>
    <t>Результат</t>
  </si>
  <si>
    <t>Чемпионат северного кавказа 2019 краснодар пл
ПРО военный жим
Краснодар/Краснодарский край 14 - 15 сентября 2019 г.</t>
  </si>
  <si>
    <t>Чемпионат северного кавказа 2019 краснодар пл
Любители жим лежа в многослойной экипировке
Краснодар/Краснодарский край 14 - 15 сентября 2019 г.</t>
  </si>
  <si>
    <t>Чемпионат северного кавказа 2019 краснодар пл
ПРО жим лежа в многослойной экипировке
Краснодар/Краснодарский край 14 - 15 сентября 2019 г.</t>
  </si>
  <si>
    <t>Чемпионат северного кавказа 2019 краснодар пл
Любители жим лежа в однослойной экипировке
Краснодар/Краснодарский край 14 - 15 сентября 2019 г.</t>
  </si>
  <si>
    <t>Чемпионат северного кавказа 2019 краснодар пл
ПРО жим лежа в однослойной экипировке
Краснодар/Краснодарский край 14 - 15 сентября 2019 г.</t>
  </si>
  <si>
    <t>Чемпионат северного кавказа 2019 краснодар пл
Любители жим лежа без экипировки
Краснодар/Краснодарский край 14 - 15 сентября 2019 г.</t>
  </si>
  <si>
    <t>Старовойтов Владислав</t>
  </si>
  <si>
    <t>1. Старовойтов Владислав</t>
  </si>
  <si>
    <t>Юноши 14-15 (02.09.2004)/15</t>
  </si>
  <si>
    <t>66,10</t>
  </si>
  <si>
    <t xml:space="preserve">Новороссийск/Краснодарский край </t>
  </si>
  <si>
    <t>70,0</t>
  </si>
  <si>
    <t>ВЕСОВАЯ КАТЕГОРИЯ   82.5</t>
  </si>
  <si>
    <t>Гусаков Виталий</t>
  </si>
  <si>
    <t>1. Гусаков Виталий</t>
  </si>
  <si>
    <t>Юноши 18 - 19 (14.11.1999)/19</t>
  </si>
  <si>
    <t>78,70</t>
  </si>
  <si>
    <t xml:space="preserve">Light Fit </t>
  </si>
  <si>
    <t xml:space="preserve">Темрюк/Краснодарский край </t>
  </si>
  <si>
    <t>145,0</t>
  </si>
  <si>
    <t>147,5</t>
  </si>
  <si>
    <t>Открытая (14.11.1999)/19</t>
  </si>
  <si>
    <t>ВЕСОВАЯ КАТЕГОРИЯ   110</t>
  </si>
  <si>
    <t>Киляров Инал</t>
  </si>
  <si>
    <t>1. Киляров Инал</t>
  </si>
  <si>
    <t>Открытая (13.02.1994)/25</t>
  </si>
  <si>
    <t>106,00</t>
  </si>
  <si>
    <t xml:space="preserve">Баксан/Кабардино-Балкария республика </t>
  </si>
  <si>
    <t>180,0</t>
  </si>
  <si>
    <t>187,5</t>
  </si>
  <si>
    <t>190,0</t>
  </si>
  <si>
    <t>Гергов Ислам</t>
  </si>
  <si>
    <t>2. Гергов Ислам</t>
  </si>
  <si>
    <t>Открытая (05.09.1998)/21</t>
  </si>
  <si>
    <t>107,00</t>
  </si>
  <si>
    <t>160,0</t>
  </si>
  <si>
    <t>ВЕСОВАЯ КАТЕГОРИЯ   125</t>
  </si>
  <si>
    <t>Ремнев Василий</t>
  </si>
  <si>
    <t>1. Ремнев Василий</t>
  </si>
  <si>
    <t>Открытая (19.09.1978)/40</t>
  </si>
  <si>
    <t>122,90</t>
  </si>
  <si>
    <t>175,0e</t>
  </si>
  <si>
    <t>192,5e</t>
  </si>
  <si>
    <t>54,7440</t>
  </si>
  <si>
    <t xml:space="preserve">Юноши </t>
  </si>
  <si>
    <t xml:space="preserve">Юноши 18 - 19 </t>
  </si>
  <si>
    <t>82.5</t>
  </si>
  <si>
    <t>96,5874</t>
  </si>
  <si>
    <t xml:space="preserve">Юноши 14-15 </t>
  </si>
  <si>
    <t>56,7427</t>
  </si>
  <si>
    <t>125</t>
  </si>
  <si>
    <t>192,5</t>
  </si>
  <si>
    <t>100,8507</t>
  </si>
  <si>
    <t>110</t>
  </si>
  <si>
    <t>97,5780</t>
  </si>
  <si>
    <t>92,8725</t>
  </si>
  <si>
    <t>86,4800</t>
  </si>
  <si>
    <t>Чемпионат северного кавказа 2019 краснодар пл
ПРО жим лежа без экипировки
Краснодар/Краснодарский край 14 - 15 сентября 2019 г.</t>
  </si>
  <si>
    <t>Ананин Иван</t>
  </si>
  <si>
    <t>1. Ананин Иван</t>
  </si>
  <si>
    <t>Открытая (07.10.1989)/29</t>
  </si>
  <si>
    <t>97,00</t>
  </si>
  <si>
    <t>150,0</t>
  </si>
  <si>
    <t>165,0</t>
  </si>
  <si>
    <t>Гома Антон</t>
  </si>
  <si>
    <t>1. Гома Антон</t>
  </si>
  <si>
    <t>Открытая (21.09.1987)/31</t>
  </si>
  <si>
    <t>107,30</t>
  </si>
  <si>
    <t>97,2180</t>
  </si>
  <si>
    <t>92,7135</t>
  </si>
  <si>
    <t>Чемпионат северного кавказа 2019 краснодар пл
Любители жим лежа в Софт экипировка однопетельная
Краснодар/Краснодарский край 14 - 15 сентября 2019 г.</t>
  </si>
  <si>
    <t>Чемпионат северного кавказа 2019 краснодар пл
ПРО жим лежа Софт экипировка однопетельная
Краснодар/Краснодарский край 14 - 15 сентября 2019 г.</t>
  </si>
  <si>
    <t>Чемпионат северного кавказа 2019 краснодар пл
Любители жим лежа в Софт экипировка многопетельная
Краснодар/Краснодарский край 14 - 15 сентября 2019 г.</t>
  </si>
  <si>
    <t>Чемпионат северного кавказа 2019 краснодар пл
ПРО жим лежа в Софт экипировка многопетельная
Краснодар/Краснодарский край 14 - 15 сентября 2019 г.</t>
  </si>
  <si>
    <t>Чемпионат северного кавказа 2019 краснодар пл
Любители становая тяга в многослойной экипировке
Краснодар/Краснодарский край 14 - 15 сентября 2019 г.</t>
  </si>
  <si>
    <t>Чемпионат северного кавказа 2019 краснодар пл
ПРО становая тяга в многослойной экипировке
Краснодар/Краснодарский край 14 - 15 сентября 2019 г.</t>
  </si>
  <si>
    <t>Чемпионат северного кавказа 2019 краснодар пл
Любители становая тяга в однослойной экипировке
Краснодар/Краснодарский край 14 - 15 сентября 2019 г.</t>
  </si>
  <si>
    <t>Чемпионат северного кавказа 2019 краснодар пл
ПРО становая тяга в однослойной экипировке
Краснодар/Краснодарский край 14 - 15 сентября 2019 г.</t>
  </si>
  <si>
    <t>Чемпионат северного кавказа 2019 краснодар пл
Любители становая тяга без экипировки
Краснодар/Краснодарский край 14 - 15 сентября 2019 г.</t>
  </si>
  <si>
    <t>130,0</t>
  </si>
  <si>
    <t>ВЕСОВАЯ КАТЕГОРИЯ   75</t>
  </si>
  <si>
    <t>Малахова Юлия</t>
  </si>
  <si>
    <t>1. Малахова Юлия</t>
  </si>
  <si>
    <t>Открытая (12.11.1974)/44</t>
  </si>
  <si>
    <t>70,00</t>
  </si>
  <si>
    <t>112,5e</t>
  </si>
  <si>
    <t>ВЕСОВАЯ КАТЕГОРИЯ   90</t>
  </si>
  <si>
    <t>Филобок Лана</t>
  </si>
  <si>
    <t>1. Филобок Лана</t>
  </si>
  <si>
    <t>Открытая (03.01.1989)/30</t>
  </si>
  <si>
    <t>85,50</t>
  </si>
  <si>
    <t>110,0</t>
  </si>
  <si>
    <t>117,5</t>
  </si>
  <si>
    <t>Авербух Лев</t>
  </si>
  <si>
    <t>1. Авербух Лев</t>
  </si>
  <si>
    <t>Открытая (30.09.1990)/28</t>
  </si>
  <si>
    <t>85,70</t>
  </si>
  <si>
    <t>135,0</t>
  </si>
  <si>
    <t>142,5</t>
  </si>
  <si>
    <t>117,7800</t>
  </si>
  <si>
    <t>75</t>
  </si>
  <si>
    <t>120,0</t>
  </si>
  <si>
    <t>91,0140</t>
  </si>
  <si>
    <t>90</t>
  </si>
  <si>
    <t>77,0506</t>
  </si>
  <si>
    <t>117,6420</t>
  </si>
  <si>
    <t>86,0130</t>
  </si>
  <si>
    <t>Чемпионат северного кавказа 2019 краснодар пл
ПРО становая тяга без экипировки
Краснодар/Краснодарский край 14 - 15 сентября 2019 г.</t>
  </si>
  <si>
    <t>-. Грибов Анатолий</t>
  </si>
  <si>
    <t>Открытая (07.02.1992)/27</t>
  </si>
  <si>
    <t>106,80</t>
  </si>
  <si>
    <t>335,0</t>
  </si>
  <si>
    <t>Чемпионат северного кавказа 2019 краснодар пл
Любители становая тяга в софт экипировке
Краснодар/Краснодарский край 14 - 15 сентября 2019 г.</t>
  </si>
  <si>
    <t>Чемпионат северного кавказа 2019 краснодар пл
ПРО становая тяга в софт экипировке
Краснодар/Краснодарский край 14 - 15 сентября 2019 г.</t>
  </si>
  <si>
    <t>Чемпионат северного кавказа 2019 краснодар пл
Любители присед в многослойной экипировке
Краснодар/Краснодарский край 14 - 15 сентября 2019 г.</t>
  </si>
  <si>
    <t>Чемпионат северного кавказа 2019 краснодар пл
ПРО присед в многослойной экипировке
Краснодар/Краснодарский край 14 - 15 сентября 2019 г.</t>
  </si>
  <si>
    <t>Митрофанов Павел</t>
  </si>
  <si>
    <t>1. Митрофанов Павел</t>
  </si>
  <si>
    <t>Открытая (12.08.1983)/36</t>
  </si>
  <si>
    <t>99,60</t>
  </si>
  <si>
    <t xml:space="preserve">Чемпион </t>
  </si>
  <si>
    <t xml:space="preserve">Горячий ключ </t>
  </si>
  <si>
    <t>340,0</t>
  </si>
  <si>
    <t>370,0</t>
  </si>
  <si>
    <t>385,0</t>
  </si>
  <si>
    <t xml:space="preserve">Сизов андрей </t>
  </si>
  <si>
    <t>213,6750</t>
  </si>
  <si>
    <t>Чемпионат северного кавказа 2019 краснодар пл
Любители присед в однослойной экипировке
Краснодар/Краснодарский край 14 - 15 сентября 2019 г.</t>
  </si>
  <si>
    <t>Чемпионат северного кавказа 2019 краснодар пл
ПРО присед в однослойной экипировке
Краснодар/Краснодарский край 14 - 15 сентября 2019 г.</t>
  </si>
  <si>
    <t>Чемпионат северного кавказа 2019 краснодар пл
Любители присед без экипировки
Краснодар/Краснодарский край 14 - 15 сентября 2019 г.</t>
  </si>
  <si>
    <t>Чемпионат северного кавказа 2019 краснодар пл
ПРО присед без экипировки
Краснодар/Краснодарский край 14 - 15 сентября 2019 г.</t>
  </si>
  <si>
    <t>Чемпионат северного кавказа 2019 краснодар пл
Любители присед в софт экипировке
Краснодар/Краснодарский край 14 - 15 сентября 2019 г.</t>
  </si>
  <si>
    <t>Чемпионат северного кавказа 2019 краснодар пл
ПРО присед в софт экипировке
Краснодар/Краснодарский край 14 - 15 сентября 2019 г.</t>
  </si>
  <si>
    <t>Чемпионат северного кавказа 2019 краснодар пл
Силовое двоеборье любители
Краснодар/Краснодарский край 14 - 15 сентября 2019 г.</t>
  </si>
  <si>
    <t>Чемпионат северного кавказа 2019 краснодар пл
Силовое двоеборье профессионалы
Краснодар/Краснодарский край 14 - 15 сентября 2019 г.</t>
  </si>
  <si>
    <t>Чемпионат северного кавказа 2019 краснодар нж нт
Любители народный жим (1 вес)
Краснодар/Краснодарский край 14 - 15 сентября 2019 г.</t>
  </si>
  <si>
    <t>Вес</t>
  </si>
  <si>
    <t>Повторы</t>
  </si>
  <si>
    <t>Тоннаж</t>
  </si>
  <si>
    <t>Чемпионат северного кавказа 2019 краснодар нж нт
Любители народный жим (1/2 вес)
Краснодар/Краснодарский край 14 - 15 сентября 2019 г.</t>
  </si>
  <si>
    <t>Чемпионат северного кавказа 2019 краснодар нж нт
Профессионалы народный жим (1 вес)
Краснодар/Краснодарский край 14 - 15 сентября 2019 г.</t>
  </si>
  <si>
    <t>Чемпионат северного кавказа 2019 краснодар нж нт
Профессионалы народный жим (1/2 вес)
Краснодар/Краснодарский край 14 - 15 сентября 2019 г.</t>
  </si>
  <si>
    <t>Чемпионат северного кавказа 2019 краснодар нж нт
Любители народная становая тяга
Краснодар/Краснодарский край 14 - 15 сентября 2019 г.</t>
  </si>
  <si>
    <t>Чемпионат северного кавказа 2019 краснодар нж нт
Профессионалы народная становая тяга
Краснодар/Краснодарский край 14 - 15 сентября 2019 г.</t>
  </si>
  <si>
    <t>Чемпионат северного кавказа 2019 краснодар пс
Одиночный жим штанги стоя Профессионалы
Краснодар/Краснодарский край 14 - 15 сентября 2019 г.</t>
  </si>
  <si>
    <t>Чемпионат северного кавказа 2019 краснодар пс
Одиночный подъём штанги на бицепс Любители
Краснодар/Краснодарский край 14 - 15 сентября 2019 г.</t>
  </si>
  <si>
    <t>Подъем на бицепс</t>
  </si>
  <si>
    <t>Хожаев Алексей</t>
  </si>
  <si>
    <t>1. Хожаев Алексей</t>
  </si>
  <si>
    <t>Открытая (03.08.1982)/37</t>
  </si>
  <si>
    <t>71,80</t>
  </si>
  <si>
    <t xml:space="preserve">Ейск/Краснодарский край </t>
  </si>
  <si>
    <t>57,5e</t>
  </si>
  <si>
    <t>62,5</t>
  </si>
  <si>
    <t>Урсов Иван</t>
  </si>
  <si>
    <t>1. Урсов Иван</t>
  </si>
  <si>
    <t>Юноши 14-15 (07.10.2004)/14</t>
  </si>
  <si>
    <t>82,30</t>
  </si>
  <si>
    <t>40,0</t>
  </si>
  <si>
    <t>45,0</t>
  </si>
  <si>
    <t>50,0</t>
  </si>
  <si>
    <t>Доронин Игорь</t>
  </si>
  <si>
    <t>1. Доронин Игорь</t>
  </si>
  <si>
    <t>Открытая (04.05.1980)/39</t>
  </si>
  <si>
    <t>108,30</t>
  </si>
  <si>
    <t>72,5</t>
  </si>
  <si>
    <t>75,0</t>
  </si>
  <si>
    <t>38,1484</t>
  </si>
  <si>
    <t>43,0125</t>
  </si>
  <si>
    <t>39,0485</t>
  </si>
  <si>
    <t>Чемпионат северного кавказа 2019 краснодар пс
Одиночный подъём штанги на бицепс Профессионалы
Краснодар/Краснодарский край 14 - 15 сентября 2019 г.</t>
  </si>
  <si>
    <t>Чемпионат северного кавказа 2019 краснодар пс
Пауэрспорт Любители
Краснодар/Краснодарский край 14 - 15 сентября 2019 г.</t>
  </si>
  <si>
    <t>Жим стоя</t>
  </si>
  <si>
    <t>55,0</t>
  </si>
  <si>
    <t>57,5</t>
  </si>
  <si>
    <t>62,5e</t>
  </si>
  <si>
    <t>100,0</t>
  </si>
  <si>
    <t>105,0</t>
  </si>
  <si>
    <t>65,0e</t>
  </si>
  <si>
    <t>177,5</t>
  </si>
  <si>
    <t>95,6015</t>
  </si>
  <si>
    <t>122,5</t>
  </si>
  <si>
    <t>84,3045</t>
  </si>
  <si>
    <t>Чемпионат северного кавказа 2019 краснодар пс
Пауэрспорт Профессионалы
Краснодар/Краснодарский край 14 - 15 сентября 2019 г.</t>
  </si>
  <si>
    <t>Чемпионат северного кавказа рж рт
Русский жим профессионалы 35 кг.
Краснодар/Краснодарский край 14 - 15 сентября 2019 г.</t>
  </si>
  <si>
    <t>Чемпионат северного кавказа рж рт
Русский жим профессионалы 55 кг.
Краснодар/Краснодарский край 14 - 15 сентября 2019 г.</t>
  </si>
  <si>
    <t>Атлетизм</t>
  </si>
  <si>
    <t>Русский жим</t>
  </si>
  <si>
    <t>ВЕСОВАЯ КАТЕГОРИЯ   All</t>
  </si>
  <si>
    <t>Никандров Роман</t>
  </si>
  <si>
    <t>1. Никандров Роман</t>
  </si>
  <si>
    <t>Мастера 40 - 44 (30.10.1978)/40</t>
  </si>
  <si>
    <t>97,80</t>
  </si>
  <si>
    <t xml:space="preserve">Ставрополь/Ставропольский край </t>
  </si>
  <si>
    <t xml:space="preserve">Атлетизм </t>
  </si>
  <si>
    <t>All</t>
  </si>
  <si>
    <t>2475,0</t>
  </si>
  <si>
    <t>25,3067</t>
  </si>
  <si>
    <t>Чемпионат северного кавказа рж рт
Русский жим профессионалы 75 кг.
Краснодар/Краснодарский край 14 - 15 сентября 2019 г.</t>
  </si>
  <si>
    <t>Чемпионат северного кавказа рж рт
Русский жим профессионалы 100 кг.
Краснодар/Краснодарский край 14 - 15 сентября 2019 г.</t>
  </si>
  <si>
    <t>Чемпионат северного кавказа рж рт
Русский жим профессионалы 125 кг.
Краснодар/Краснодарский край 14 - 15 сентября 2019 г.</t>
  </si>
  <si>
    <t>Чемпионат северного кавказа рж рт
Русский жим профессионалы 150 кг.
Краснодар/Краснодарский край 14 - 15 сентября 2019 г.</t>
  </si>
  <si>
    <t>Чемпионат северного кавказа рж рт
Русский жим любители 35 кг.
Краснодар/Краснодарский край 14 - 15 сентября 2019 г.</t>
  </si>
  <si>
    <t>Чемпионат северного кавказа рж рт
Русский жим любители 55 кг.
Краснодар/Краснодарский край 14 - 15 сентября 2019 г.</t>
  </si>
  <si>
    <t>Чемпионат северного кавказа рж рт
Русский жим любители 75 кг.
Краснодар/Краснодарский край 14 - 15 сентября 2019 г.</t>
  </si>
  <si>
    <t>Чемпионат северного кавказа рж рт
Русский жим любители 100 кг.
Краснодар/Краснодарский край 14 - 15 сентября 2019 г.</t>
  </si>
  <si>
    <t>Чемпионат северного кавказа рж рт
Русский жим любители 125 кг.
Краснодар/Краснодарский край 14 - 15 сентября 2019 г.</t>
  </si>
  <si>
    <t>Чемпионат северного кавказа рж рт
Русский жим любители 150 кг.
Краснодар/Краснодарский край 14 - 15 сентября 2019 г.</t>
  </si>
  <si>
    <t>Чемпионат северного кавказа рж рт
Русская станова тяга любители 55 кг.
Краснодар/Краснодарский край 14 - 15 сентября 2019 г.</t>
  </si>
  <si>
    <t>Русская становая</t>
  </si>
  <si>
    <t>Омельянчук Екатерина</t>
  </si>
  <si>
    <t>1. Омельянчук Екатерина</t>
  </si>
  <si>
    <t>Открытая (09.11.1980)/38</t>
  </si>
  <si>
    <t>66,80</t>
  </si>
  <si>
    <t>55,0e</t>
  </si>
  <si>
    <t xml:space="preserve">Никадров Р </t>
  </si>
  <si>
    <t>2200,0</t>
  </si>
  <si>
    <t>32,9341</t>
  </si>
  <si>
    <t>Чемпионат северного кавказа рж рт
Русская станова тяга профессионалы 55 кг.
Краснодар/Краснодарский край 14 - 15 сентября 2019 г.</t>
  </si>
  <si>
    <t>Чемпионат северного кавказа рж рт
Русская станова тяга любители 75 кг.
Краснодар/Краснодарский край 14 - 15 сентября 2019 г.</t>
  </si>
  <si>
    <t>Чемпионат северного кавказа рж рт
Русская станова тяга профессионалы 75 кг.
Краснодар/Краснодарский край 14 - 15 сентября 2019 г.</t>
  </si>
  <si>
    <t>Чемпионат северного кавказа рж рт
Русская станова тяга любители 100 кг.
Краснодар/Краснодарский край 14 - 15 сентября 2019 г.</t>
  </si>
  <si>
    <t>Ахметов Руслан</t>
  </si>
  <si>
    <t>1. Ахметов Руслан</t>
  </si>
  <si>
    <t>Открытая (22.12.1982)/36</t>
  </si>
  <si>
    <t>98,50</t>
  </si>
  <si>
    <t>Шевченко Денис</t>
  </si>
  <si>
    <t>2. Шевченко Денис</t>
  </si>
  <si>
    <t>Открытая (07.07.1989)/30</t>
  </si>
  <si>
    <t>44,0</t>
  </si>
  <si>
    <t>Королев Михаил</t>
  </si>
  <si>
    <t>3. Королев Михаил</t>
  </si>
  <si>
    <t>Открытая (13.02.1987)/32</t>
  </si>
  <si>
    <t>77,60</t>
  </si>
  <si>
    <t>41,0</t>
  </si>
  <si>
    <t>4. Авербух Лев</t>
  </si>
  <si>
    <t>24,0</t>
  </si>
  <si>
    <t>4100,0</t>
  </si>
  <si>
    <t>52,8350</t>
  </si>
  <si>
    <t>4500,0</t>
  </si>
  <si>
    <t>45,6852</t>
  </si>
  <si>
    <t>4400,0</t>
  </si>
  <si>
    <t>44,9897</t>
  </si>
  <si>
    <t>2400,0</t>
  </si>
  <si>
    <t>28,0046</t>
  </si>
  <si>
    <t>Чемпионат северного кавказа рж рт
Русская станова тяга профессионалы 100 кг.
Краснодар/Краснодарский край 14 - 15 сентября 2019 г.</t>
  </si>
  <si>
    <t>25,0</t>
  </si>
  <si>
    <t>2500,0</t>
  </si>
  <si>
    <t>25,5623</t>
  </si>
  <si>
    <t>Чемпионат северного кавказа рж рт
Русская станова тяга любители 125 кг.
Краснодар/Краснодарский край 14 - 15 сентября 2019 г.</t>
  </si>
  <si>
    <t>Чемпионат северного кавказа рж рт
Русская станова тяга профессионалы 125 кг.
Краснодар/Краснодарский край 14 - 15 сентября 2019 г.</t>
  </si>
  <si>
    <t>Чемпионат северного кавказа рж рт
Русская станова тяга любители 150 кг.
Краснодар/Краснодарский край 14 - 15 сентября 2019 г.</t>
  </si>
  <si>
    <t>Чемпионат северного кавказа рж рт
Русская станова тяга профессионалы 150 кг.
Краснодар/Краснодарский край 14 - 15 сентября 2019 г.</t>
  </si>
  <si>
    <t>Чемпионат северного кавказа рж рт
Русская станова тяга любители 200 кг.
Краснодар/Краснодарский край 14 - 15 сентября 2019 г.</t>
  </si>
  <si>
    <t>Чемпионат северного кавказа рж рт
Русская станова тяга профессионалы 200 кг.
Краснодар/Краснодарский край 14 - 15 сентября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</si>
</sst>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6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33" t="s">
        <v>9</v>
      </c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33" t="s">
        <v>4</v>
      </c>
      <c r="T3" s="33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34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4"/>
      <c r="T4" s="34"/>
      <c r="U4" s="36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331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330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329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31.12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11.75390625" style="4" bestFit="1" customWidth="1"/>
    <col min="12" max="16384" width="9.125" style="3" customWidth="1"/>
  </cols>
  <sheetData>
    <row r="1" spans="1:11" s="2" customFormat="1" ht="28.5" customHeight="1">
      <c r="A1" s="48" t="s">
        <v>319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 t="s">
        <v>297</v>
      </c>
      <c r="E3" s="47" t="s">
        <v>7</v>
      </c>
      <c r="F3" s="47" t="s">
        <v>12</v>
      </c>
      <c r="G3" s="47" t="s">
        <v>320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5" spans="1:10" ht="15">
      <c r="A5" s="49" t="s">
        <v>299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ht="12.75">
      <c r="A6" s="10" t="s">
        <v>322</v>
      </c>
      <c r="B6" s="10" t="s">
        <v>323</v>
      </c>
      <c r="C6" s="10" t="s">
        <v>324</v>
      </c>
      <c r="D6" s="10" t="str">
        <f>"1,0000"</f>
        <v>1,0000</v>
      </c>
      <c r="E6" s="10" t="s">
        <v>35</v>
      </c>
      <c r="F6" s="10" t="s">
        <v>304</v>
      </c>
      <c r="G6" s="11" t="s">
        <v>325</v>
      </c>
      <c r="H6" s="27" t="s">
        <v>269</v>
      </c>
      <c r="I6" s="10" t="str">
        <f>"2200,0"</f>
        <v>2200,0</v>
      </c>
      <c r="J6" s="11" t="str">
        <f>"32,9341"</f>
        <v>32,9341</v>
      </c>
      <c r="K6" s="10" t="s">
        <v>326</v>
      </c>
    </row>
    <row r="8" ht="15">
      <c r="E8" s="8" t="s">
        <v>14</v>
      </c>
    </row>
    <row r="9" ht="15">
      <c r="E9" s="8" t="s">
        <v>15</v>
      </c>
    </row>
    <row r="10" ht="15">
      <c r="E10" s="8" t="s">
        <v>16</v>
      </c>
    </row>
    <row r="11" ht="15">
      <c r="E11" s="8" t="s">
        <v>17</v>
      </c>
    </row>
    <row r="12" ht="15">
      <c r="E12" s="8" t="s">
        <v>17</v>
      </c>
    </row>
    <row r="13" ht="15">
      <c r="E13" s="8" t="s">
        <v>18</v>
      </c>
    </row>
    <row r="14" ht="15">
      <c r="E14" s="8"/>
    </row>
    <row r="16" spans="1:2" ht="18">
      <c r="A16" s="9" t="s">
        <v>19</v>
      </c>
      <c r="B16" s="9"/>
    </row>
    <row r="17" spans="1:2" ht="15">
      <c r="A17" s="19" t="s">
        <v>85</v>
      </c>
      <c r="B17" s="19"/>
    </row>
    <row r="18" spans="1:2" ht="14.25">
      <c r="A18" s="21"/>
      <c r="B18" s="22" t="s">
        <v>86</v>
      </c>
    </row>
    <row r="19" spans="1:5" ht="15">
      <c r="A19" s="23" t="s">
        <v>87</v>
      </c>
      <c r="B19" s="23" t="s">
        <v>88</v>
      </c>
      <c r="C19" s="23" t="s">
        <v>89</v>
      </c>
      <c r="D19" s="23" t="s">
        <v>90</v>
      </c>
      <c r="E19" s="23" t="s">
        <v>305</v>
      </c>
    </row>
    <row r="20" spans="1:5" ht="12.75">
      <c r="A20" s="20" t="s">
        <v>321</v>
      </c>
      <c r="B20" s="4" t="s">
        <v>86</v>
      </c>
      <c r="C20" s="4" t="s">
        <v>306</v>
      </c>
      <c r="D20" s="4" t="s">
        <v>327</v>
      </c>
      <c r="E20" s="24" t="s">
        <v>328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318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316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313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365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310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309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1.12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296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 t="s">
        <v>297</v>
      </c>
      <c r="E3" s="47" t="s">
        <v>7</v>
      </c>
      <c r="F3" s="47" t="s">
        <v>12</v>
      </c>
      <c r="G3" s="47" t="s">
        <v>298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5" spans="1:10" ht="15">
      <c r="A5" s="49" t="s">
        <v>299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ht="12.75">
      <c r="A6" s="10" t="s">
        <v>301</v>
      </c>
      <c r="B6" s="10" t="s">
        <v>302</v>
      </c>
      <c r="C6" s="10" t="s">
        <v>303</v>
      </c>
      <c r="D6" s="10" t="str">
        <f>"1,0000"</f>
        <v>1,0000</v>
      </c>
      <c r="E6" s="10" t="s">
        <v>35</v>
      </c>
      <c r="F6" s="10" t="s">
        <v>304</v>
      </c>
      <c r="G6" s="11" t="s">
        <v>284</v>
      </c>
      <c r="H6" s="27" t="s">
        <v>270</v>
      </c>
      <c r="I6" s="10" t="str">
        <f>"2475,0"</f>
        <v>2475,0</v>
      </c>
      <c r="J6" s="11" t="str">
        <f>"25,3067"</f>
        <v>25,3067</v>
      </c>
      <c r="K6" s="10" t="s">
        <v>59</v>
      </c>
    </row>
    <row r="8" ht="15">
      <c r="E8" s="8" t="s">
        <v>14</v>
      </c>
    </row>
    <row r="9" ht="15">
      <c r="E9" s="8" t="s">
        <v>15</v>
      </c>
    </row>
    <row r="10" ht="15">
      <c r="E10" s="8" t="s">
        <v>16</v>
      </c>
    </row>
    <row r="11" ht="15">
      <c r="E11" s="8" t="s">
        <v>17</v>
      </c>
    </row>
    <row r="12" ht="15">
      <c r="E12" s="8" t="s">
        <v>17</v>
      </c>
    </row>
    <row r="13" ht="15">
      <c r="E13" s="8" t="s">
        <v>18</v>
      </c>
    </row>
    <row r="14" ht="15">
      <c r="E14" s="8"/>
    </row>
    <row r="16" spans="1:2" ht="18">
      <c r="A16" s="9" t="s">
        <v>19</v>
      </c>
      <c r="B16" s="9"/>
    </row>
    <row r="17" spans="1:2" ht="15">
      <c r="A17" s="19" t="s">
        <v>100</v>
      </c>
      <c r="B17" s="19"/>
    </row>
    <row r="18" spans="1:2" ht="14.25">
      <c r="A18" s="21"/>
      <c r="B18" s="22" t="s">
        <v>95</v>
      </c>
    </row>
    <row r="19" spans="1:5" ht="15">
      <c r="A19" s="23" t="s">
        <v>87</v>
      </c>
      <c r="B19" s="23" t="s">
        <v>88</v>
      </c>
      <c r="C19" s="23" t="s">
        <v>89</v>
      </c>
      <c r="D19" s="23" t="s">
        <v>90</v>
      </c>
      <c r="E19" s="23" t="s">
        <v>305</v>
      </c>
    </row>
    <row r="20" spans="1:5" ht="12.75">
      <c r="A20" s="20" t="s">
        <v>300</v>
      </c>
      <c r="B20" s="4" t="s">
        <v>96</v>
      </c>
      <c r="C20" s="4" t="s">
        <v>306</v>
      </c>
      <c r="D20" s="4" t="s">
        <v>307</v>
      </c>
      <c r="E20" s="24" t="s">
        <v>308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295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5" width="7.875" style="4" bestFit="1" customWidth="1"/>
    <col min="16" max="16" width="6.37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8" t="s">
        <v>294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3</v>
      </c>
      <c r="L3" s="47"/>
      <c r="M3" s="47"/>
      <c r="N3" s="47"/>
      <c r="O3" s="47" t="s">
        <v>4</v>
      </c>
      <c r="P3" s="47" t="s">
        <v>6</v>
      </c>
      <c r="Q3" s="35" t="s">
        <v>5</v>
      </c>
    </row>
    <row r="4" spans="1:17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6"/>
      <c r="P4" s="46"/>
      <c r="Q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2">
    <mergeCell ref="G3:J3"/>
    <mergeCell ref="K3:N3"/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8" t="s">
        <v>282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283</v>
      </c>
      <c r="H3" s="47"/>
      <c r="I3" s="47"/>
      <c r="J3" s="47"/>
      <c r="K3" s="47" t="s">
        <v>257</v>
      </c>
      <c r="L3" s="47"/>
      <c r="M3" s="47"/>
      <c r="N3" s="47"/>
      <c r="O3" s="47" t="s">
        <v>4</v>
      </c>
      <c r="P3" s="47" t="s">
        <v>6</v>
      </c>
      <c r="Q3" s="35" t="s">
        <v>5</v>
      </c>
    </row>
    <row r="4" spans="1:17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6"/>
      <c r="P4" s="46"/>
      <c r="Q4" s="36"/>
    </row>
    <row r="5" spans="1:16" ht="15">
      <c r="A5" s="49" t="s">
        <v>191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2.75">
      <c r="A6" s="10" t="s">
        <v>259</v>
      </c>
      <c r="B6" s="10" t="s">
        <v>260</v>
      </c>
      <c r="C6" s="10" t="s">
        <v>261</v>
      </c>
      <c r="D6" s="10" t="str">
        <f>"0,6882"</f>
        <v>0,6882</v>
      </c>
      <c r="E6" s="10" t="s">
        <v>35</v>
      </c>
      <c r="F6" s="10" t="s">
        <v>262</v>
      </c>
      <c r="G6" s="12" t="s">
        <v>284</v>
      </c>
      <c r="H6" s="11" t="s">
        <v>284</v>
      </c>
      <c r="I6" s="11" t="s">
        <v>53</v>
      </c>
      <c r="J6" s="12"/>
      <c r="K6" s="11" t="s">
        <v>285</v>
      </c>
      <c r="L6" s="11" t="s">
        <v>39</v>
      </c>
      <c r="M6" s="11" t="s">
        <v>286</v>
      </c>
      <c r="N6" s="12"/>
      <c r="O6" s="10" t="str">
        <f>"122,5"</f>
        <v>122,5</v>
      </c>
      <c r="P6" s="11" t="str">
        <f>"84,3045"</f>
        <v>84,3045</v>
      </c>
      <c r="Q6" s="10" t="s">
        <v>59</v>
      </c>
    </row>
    <row r="8" spans="1:16" ht="15">
      <c r="A8" s="50" t="s">
        <v>133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7" ht="12.75">
      <c r="A9" s="10" t="s">
        <v>273</v>
      </c>
      <c r="B9" s="10" t="s">
        <v>274</v>
      </c>
      <c r="C9" s="10" t="s">
        <v>275</v>
      </c>
      <c r="D9" s="10" t="str">
        <f>"0,5386"</f>
        <v>0,5386</v>
      </c>
      <c r="E9" s="10" t="s">
        <v>35</v>
      </c>
      <c r="F9" s="10" t="s">
        <v>262</v>
      </c>
      <c r="G9" s="12" t="s">
        <v>287</v>
      </c>
      <c r="H9" s="11" t="s">
        <v>287</v>
      </c>
      <c r="I9" s="11" t="s">
        <v>288</v>
      </c>
      <c r="J9" s="12"/>
      <c r="K9" s="11" t="s">
        <v>289</v>
      </c>
      <c r="L9" s="11" t="s">
        <v>276</v>
      </c>
      <c r="M9" s="12" t="s">
        <v>277</v>
      </c>
      <c r="N9" s="12"/>
      <c r="O9" s="10" t="str">
        <f>"177,5"</f>
        <v>177,5</v>
      </c>
      <c r="P9" s="11" t="str">
        <f>"95,6015"</f>
        <v>95,6015</v>
      </c>
      <c r="Q9" s="10" t="s">
        <v>59</v>
      </c>
    </row>
    <row r="11" ht="15">
      <c r="E11" s="8" t="s">
        <v>14</v>
      </c>
    </row>
    <row r="12" ht="15">
      <c r="E12" s="8" t="s">
        <v>15</v>
      </c>
    </row>
    <row r="13" ht="15">
      <c r="E13" s="8" t="s">
        <v>16</v>
      </c>
    </row>
    <row r="14" ht="15">
      <c r="E14" s="8" t="s">
        <v>17</v>
      </c>
    </row>
    <row r="15" ht="15">
      <c r="E15" s="8" t="s">
        <v>17</v>
      </c>
    </row>
    <row r="16" ht="15">
      <c r="E16" s="8" t="s">
        <v>18</v>
      </c>
    </row>
    <row r="17" ht="15">
      <c r="E17" s="8"/>
    </row>
    <row r="19" spans="1:2" ht="18">
      <c r="A19" s="9" t="s">
        <v>19</v>
      </c>
      <c r="B19" s="9"/>
    </row>
    <row r="20" spans="1:2" ht="15">
      <c r="A20" s="19" t="s">
        <v>100</v>
      </c>
      <c r="B20" s="19"/>
    </row>
    <row r="21" spans="1:2" ht="14.25">
      <c r="A21" s="21"/>
      <c r="B21" s="22" t="s">
        <v>86</v>
      </c>
    </row>
    <row r="22" spans="1:5" ht="15">
      <c r="A22" s="23" t="s">
        <v>87</v>
      </c>
      <c r="B22" s="23" t="s">
        <v>88</v>
      </c>
      <c r="C22" s="23" t="s">
        <v>89</v>
      </c>
      <c r="D22" s="23" t="s">
        <v>90</v>
      </c>
      <c r="E22" s="23" t="s">
        <v>91</v>
      </c>
    </row>
    <row r="23" spans="1:5" ht="12.75">
      <c r="A23" s="20" t="s">
        <v>272</v>
      </c>
      <c r="B23" s="4" t="s">
        <v>86</v>
      </c>
      <c r="C23" s="4" t="s">
        <v>164</v>
      </c>
      <c r="D23" s="4" t="s">
        <v>290</v>
      </c>
      <c r="E23" s="24" t="s">
        <v>291</v>
      </c>
    </row>
    <row r="24" spans="1:5" ht="12.75">
      <c r="A24" s="20" t="s">
        <v>258</v>
      </c>
      <c r="B24" s="4" t="s">
        <v>86</v>
      </c>
      <c r="C24" s="4" t="s">
        <v>211</v>
      </c>
      <c r="D24" s="4" t="s">
        <v>292</v>
      </c>
      <c r="E24" s="24" t="s">
        <v>293</v>
      </c>
    </row>
  </sheetData>
  <sheetProtection/>
  <mergeCells count="14">
    <mergeCell ref="E3:E4"/>
    <mergeCell ref="F3:F4"/>
    <mergeCell ref="G3:J3"/>
    <mergeCell ref="K3:N3"/>
    <mergeCell ref="O3:O4"/>
    <mergeCell ref="P3:P4"/>
    <mergeCell ref="Q3:Q4"/>
    <mergeCell ref="A5:P5"/>
    <mergeCell ref="A8:P8"/>
    <mergeCell ref="A1:Q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8" width="5.625" style="3" bestFit="1" customWidth="1"/>
    <col min="9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257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5" spans="1:12" ht="15">
      <c r="A5" s="49" t="s">
        <v>191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2.75">
      <c r="A6" s="10" t="s">
        <v>259</v>
      </c>
      <c r="B6" s="10" t="s">
        <v>260</v>
      </c>
      <c r="C6" s="10" t="s">
        <v>261</v>
      </c>
      <c r="D6" s="10" t="str">
        <f>"0,6882"</f>
        <v>0,6882</v>
      </c>
      <c r="E6" s="10" t="s">
        <v>35</v>
      </c>
      <c r="F6" s="10" t="s">
        <v>262</v>
      </c>
      <c r="G6" s="11" t="s">
        <v>263</v>
      </c>
      <c r="H6" s="11" t="s">
        <v>39</v>
      </c>
      <c r="I6" s="11" t="s">
        <v>264</v>
      </c>
      <c r="J6" s="12"/>
      <c r="K6" s="10" t="str">
        <f>"62,5"</f>
        <v>62,5</v>
      </c>
      <c r="L6" s="11" t="str">
        <f>"43,0125"</f>
        <v>43,0125</v>
      </c>
      <c r="M6" s="10" t="s">
        <v>59</v>
      </c>
    </row>
    <row r="8" spans="1:12" ht="15">
      <c r="A8" s="50" t="s">
        <v>123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0" t="s">
        <v>266</v>
      </c>
      <c r="B9" s="10" t="s">
        <v>267</v>
      </c>
      <c r="C9" s="10" t="s">
        <v>268</v>
      </c>
      <c r="D9" s="10" t="str">
        <f>"0,6203"</f>
        <v>0,6203</v>
      </c>
      <c r="E9" s="10" t="s">
        <v>35</v>
      </c>
      <c r="F9" s="10" t="s">
        <v>65</v>
      </c>
      <c r="G9" s="11" t="s">
        <v>269</v>
      </c>
      <c r="H9" s="11" t="s">
        <v>270</v>
      </c>
      <c r="I9" s="11" t="s">
        <v>271</v>
      </c>
      <c r="J9" s="12"/>
      <c r="K9" s="10" t="str">
        <f>"50,0"</f>
        <v>50,0</v>
      </c>
      <c r="L9" s="11" t="str">
        <f>"38,1484"</f>
        <v>38,1484</v>
      </c>
      <c r="M9" s="10" t="s">
        <v>59</v>
      </c>
    </row>
    <row r="11" spans="1:12" ht="15">
      <c r="A11" s="50" t="s">
        <v>133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0" t="s">
        <v>273</v>
      </c>
      <c r="B12" s="10" t="s">
        <v>274</v>
      </c>
      <c r="C12" s="10" t="s">
        <v>275</v>
      </c>
      <c r="D12" s="10" t="str">
        <f>"0,5386"</f>
        <v>0,5386</v>
      </c>
      <c r="E12" s="10" t="s">
        <v>35</v>
      </c>
      <c r="F12" s="10" t="s">
        <v>262</v>
      </c>
      <c r="G12" s="11" t="s">
        <v>40</v>
      </c>
      <c r="H12" s="11" t="s">
        <v>276</v>
      </c>
      <c r="I12" s="12" t="s">
        <v>277</v>
      </c>
      <c r="J12" s="12"/>
      <c r="K12" s="10" t="str">
        <f>"72,5"</f>
        <v>72,5</v>
      </c>
      <c r="L12" s="11" t="str">
        <f>"39,0485"</f>
        <v>39,0485</v>
      </c>
      <c r="M12" s="10" t="s">
        <v>59</v>
      </c>
    </row>
    <row r="14" ht="15">
      <c r="E14" s="8" t="s">
        <v>14</v>
      </c>
    </row>
    <row r="15" ht="15">
      <c r="E15" s="8" t="s">
        <v>15</v>
      </c>
    </row>
    <row r="16" ht="15">
      <c r="E16" s="8" t="s">
        <v>16</v>
      </c>
    </row>
    <row r="17" ht="15">
      <c r="E17" s="8" t="s">
        <v>17</v>
      </c>
    </row>
    <row r="18" ht="15">
      <c r="E18" s="8" t="s">
        <v>17</v>
      </c>
    </row>
    <row r="19" ht="15">
      <c r="E19" s="8" t="s">
        <v>18</v>
      </c>
    </row>
    <row r="20" ht="15">
      <c r="E20" s="8"/>
    </row>
    <row r="22" spans="1:2" ht="18">
      <c r="A22" s="9" t="s">
        <v>19</v>
      </c>
      <c r="B22" s="9"/>
    </row>
    <row r="23" spans="1:2" ht="15">
      <c r="A23" s="19" t="s">
        <v>100</v>
      </c>
      <c r="B23" s="19"/>
    </row>
    <row r="24" spans="1:2" ht="14.25">
      <c r="A24" s="21"/>
      <c r="B24" s="22" t="s">
        <v>155</v>
      </c>
    </row>
    <row r="25" spans="1:5" ht="15">
      <c r="A25" s="23" t="s">
        <v>87</v>
      </c>
      <c r="B25" s="23" t="s">
        <v>88</v>
      </c>
      <c r="C25" s="23" t="s">
        <v>89</v>
      </c>
      <c r="D25" s="23" t="s">
        <v>90</v>
      </c>
      <c r="E25" s="23" t="s">
        <v>91</v>
      </c>
    </row>
    <row r="26" spans="1:5" ht="12.75">
      <c r="A26" s="20" t="s">
        <v>265</v>
      </c>
      <c r="B26" s="4" t="s">
        <v>159</v>
      </c>
      <c r="C26" s="4" t="s">
        <v>157</v>
      </c>
      <c r="D26" s="4" t="s">
        <v>271</v>
      </c>
      <c r="E26" s="24" t="s">
        <v>278</v>
      </c>
    </row>
    <row r="28" spans="1:2" ht="14.25">
      <c r="A28" s="21"/>
      <c r="B28" s="22" t="s">
        <v>86</v>
      </c>
    </row>
    <row r="29" spans="1:5" ht="15">
      <c r="A29" s="23" t="s">
        <v>87</v>
      </c>
      <c r="B29" s="23" t="s">
        <v>88</v>
      </c>
      <c r="C29" s="23" t="s">
        <v>89</v>
      </c>
      <c r="D29" s="23" t="s">
        <v>90</v>
      </c>
      <c r="E29" s="23" t="s">
        <v>91</v>
      </c>
    </row>
    <row r="30" spans="1:5" ht="12.75">
      <c r="A30" s="20" t="s">
        <v>258</v>
      </c>
      <c r="B30" s="4" t="s">
        <v>86</v>
      </c>
      <c r="C30" s="4" t="s">
        <v>211</v>
      </c>
      <c r="D30" s="4" t="s">
        <v>264</v>
      </c>
      <c r="E30" s="24" t="s">
        <v>279</v>
      </c>
    </row>
    <row r="31" spans="1:5" ht="12.75">
      <c r="A31" s="20" t="s">
        <v>272</v>
      </c>
      <c r="B31" s="4" t="s">
        <v>86</v>
      </c>
      <c r="C31" s="4" t="s">
        <v>164</v>
      </c>
      <c r="D31" s="4" t="s">
        <v>276</v>
      </c>
      <c r="E31" s="24" t="s">
        <v>280</v>
      </c>
    </row>
  </sheetData>
  <sheetProtection/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364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254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253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252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251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250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246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5" width="7.875" style="4" bestFit="1" customWidth="1"/>
    <col min="16" max="16" width="6.37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8" t="s">
        <v>245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3</v>
      </c>
      <c r="L3" s="47"/>
      <c r="M3" s="47"/>
      <c r="N3" s="47"/>
      <c r="O3" s="47" t="s">
        <v>4</v>
      </c>
      <c r="P3" s="47" t="s">
        <v>6</v>
      </c>
      <c r="Q3" s="35" t="s">
        <v>5</v>
      </c>
    </row>
    <row r="4" spans="1:17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6"/>
      <c r="P4" s="46"/>
      <c r="Q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2">
    <mergeCell ref="G3:J3"/>
    <mergeCell ref="K3:N3"/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5" width="7.875" style="4" bestFit="1" customWidth="1"/>
    <col min="16" max="16" width="6.37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8" t="s">
        <v>244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3</v>
      </c>
      <c r="L3" s="47"/>
      <c r="M3" s="47"/>
      <c r="N3" s="47"/>
      <c r="O3" s="47" t="s">
        <v>4</v>
      </c>
      <c r="P3" s="47" t="s">
        <v>6</v>
      </c>
      <c r="Q3" s="35" t="s">
        <v>5</v>
      </c>
    </row>
    <row r="4" spans="1:17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6"/>
      <c r="P4" s="46"/>
      <c r="Q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2">
    <mergeCell ref="G3:J3"/>
    <mergeCell ref="K3:N3"/>
    <mergeCell ref="O3:O4"/>
    <mergeCell ref="P3:P4"/>
    <mergeCell ref="Q3:Q4"/>
    <mergeCell ref="A1:Q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363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48" t="s">
        <v>226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27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5" spans="1:12" ht="15">
      <c r="A5" s="49" t="s">
        <v>60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2.75">
      <c r="A6" s="10" t="s">
        <v>228</v>
      </c>
      <c r="B6" s="10" t="s">
        <v>229</v>
      </c>
      <c r="C6" s="10" t="s">
        <v>230</v>
      </c>
      <c r="D6" s="10" t="str">
        <f>"0,5550"</f>
        <v>0,5550</v>
      </c>
      <c r="E6" s="10" t="s">
        <v>231</v>
      </c>
      <c r="F6" s="10" t="s">
        <v>232</v>
      </c>
      <c r="G6" s="11" t="s">
        <v>233</v>
      </c>
      <c r="H6" s="11" t="s">
        <v>234</v>
      </c>
      <c r="I6" s="11" t="s">
        <v>235</v>
      </c>
      <c r="J6" s="12"/>
      <c r="K6" s="10" t="str">
        <f>"385,0"</f>
        <v>385,0</v>
      </c>
      <c r="L6" s="11" t="str">
        <f>"213,6750"</f>
        <v>213,6750</v>
      </c>
      <c r="M6" s="10" t="s">
        <v>236</v>
      </c>
    </row>
    <row r="8" ht="15">
      <c r="E8" s="8" t="s">
        <v>14</v>
      </c>
    </row>
    <row r="9" ht="15">
      <c r="E9" s="8" t="s">
        <v>15</v>
      </c>
    </row>
    <row r="10" ht="15">
      <c r="E10" s="8" t="s">
        <v>16</v>
      </c>
    </row>
    <row r="11" ht="15">
      <c r="E11" s="8" t="s">
        <v>17</v>
      </c>
    </row>
    <row r="12" ht="15">
      <c r="E12" s="8" t="s">
        <v>17</v>
      </c>
    </row>
    <row r="13" ht="15">
      <c r="E13" s="8" t="s">
        <v>18</v>
      </c>
    </row>
    <row r="14" ht="15">
      <c r="E14" s="8"/>
    </row>
    <row r="16" spans="1:2" ht="18">
      <c r="A16" s="9" t="s">
        <v>19</v>
      </c>
      <c r="B16" s="9"/>
    </row>
    <row r="17" spans="1:2" ht="15">
      <c r="A17" s="19" t="s">
        <v>100</v>
      </c>
      <c r="B17" s="19"/>
    </row>
    <row r="18" spans="1:2" ht="14.25">
      <c r="A18" s="21"/>
      <c r="B18" s="22" t="s">
        <v>86</v>
      </c>
    </row>
    <row r="19" spans="1:5" ht="15">
      <c r="A19" s="23" t="s">
        <v>87</v>
      </c>
      <c r="B19" s="23" t="s">
        <v>88</v>
      </c>
      <c r="C19" s="23" t="s">
        <v>89</v>
      </c>
      <c r="D19" s="23" t="s">
        <v>90</v>
      </c>
      <c r="E19" s="23" t="s">
        <v>91</v>
      </c>
    </row>
    <row r="20" spans="1:5" ht="12.75">
      <c r="A20" s="20" t="s">
        <v>227</v>
      </c>
      <c r="B20" s="4" t="s">
        <v>86</v>
      </c>
      <c r="C20" s="4" t="s">
        <v>101</v>
      </c>
      <c r="D20" s="4" t="s">
        <v>235</v>
      </c>
      <c r="E20" s="24" t="s">
        <v>237</v>
      </c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7" width="5.625" style="3" bestFit="1" customWidth="1"/>
    <col min="8" max="9" width="2.125" style="3" bestFit="1" customWidth="1"/>
    <col min="10" max="10" width="4.875" style="3" bestFit="1" customWidth="1"/>
    <col min="11" max="11" width="7.875" style="4" bestFit="1" customWidth="1"/>
    <col min="12" max="12" width="6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218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29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5" spans="1:12" ht="15">
      <c r="A5" s="49" t="s">
        <v>133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2.75">
      <c r="A6" s="10" t="s">
        <v>219</v>
      </c>
      <c r="B6" s="10" t="s">
        <v>220</v>
      </c>
      <c r="C6" s="10" t="s">
        <v>221</v>
      </c>
      <c r="D6" s="10" t="str">
        <f>"0,5408"</f>
        <v>0,5408</v>
      </c>
      <c r="E6" s="10" t="s">
        <v>35</v>
      </c>
      <c r="F6" s="10" t="s">
        <v>65</v>
      </c>
      <c r="G6" s="12" t="s">
        <v>222</v>
      </c>
      <c r="H6" s="12"/>
      <c r="I6" s="12"/>
      <c r="J6" s="12"/>
      <c r="K6" s="10" t="str">
        <f>"0.00"</f>
        <v>0.00</v>
      </c>
      <c r="L6" s="11" t="str">
        <f>"0,0000"</f>
        <v>0,0000</v>
      </c>
      <c r="M6" s="10" t="s">
        <v>59</v>
      </c>
    </row>
    <row r="8" ht="15">
      <c r="E8" s="8" t="s">
        <v>14</v>
      </c>
    </row>
    <row r="9" ht="15">
      <c r="E9" s="8" t="s">
        <v>15</v>
      </c>
    </row>
    <row r="10" ht="15">
      <c r="E10" s="8" t="s">
        <v>16</v>
      </c>
    </row>
    <row r="11" ht="15">
      <c r="E11" s="8" t="s">
        <v>17</v>
      </c>
    </row>
    <row r="12" ht="15">
      <c r="E12" s="8" t="s">
        <v>17</v>
      </c>
    </row>
    <row r="13" ht="15">
      <c r="E13" s="8" t="s">
        <v>18</v>
      </c>
    </row>
    <row r="14" ht="15">
      <c r="E14" s="8"/>
    </row>
    <row r="16" spans="1:2" ht="18">
      <c r="A16" s="9" t="s">
        <v>19</v>
      </c>
      <c r="B16" s="9"/>
    </row>
  </sheetData>
  <sheetProtection/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362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6.625" style="3" bestFit="1" customWidth="1"/>
    <col min="10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29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5" spans="1:12" ht="15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2.75">
      <c r="A6" s="10" t="s">
        <v>46</v>
      </c>
      <c r="B6" s="10" t="s">
        <v>47</v>
      </c>
      <c r="C6" s="10" t="s">
        <v>48</v>
      </c>
      <c r="D6" s="10" t="str">
        <f>"0,7852"</f>
        <v>0,7852</v>
      </c>
      <c r="E6" s="10" t="s">
        <v>35</v>
      </c>
      <c r="F6" s="10" t="s">
        <v>49</v>
      </c>
      <c r="G6" s="11" t="s">
        <v>190</v>
      </c>
      <c r="H6" s="11" t="s">
        <v>70</v>
      </c>
      <c r="I6" s="11" t="s">
        <v>173</v>
      </c>
      <c r="J6" s="12" t="s">
        <v>58</v>
      </c>
      <c r="K6" s="10" t="str">
        <f>"150,0"</f>
        <v>150,0</v>
      </c>
      <c r="L6" s="11" t="str">
        <f>"117,7800"</f>
        <v>117,7800</v>
      </c>
      <c r="M6" s="10" t="s">
        <v>59</v>
      </c>
    </row>
    <row r="8" spans="1:12" ht="15">
      <c r="A8" s="50" t="s">
        <v>191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0" t="s">
        <v>193</v>
      </c>
      <c r="B9" s="10" t="s">
        <v>194</v>
      </c>
      <c r="C9" s="10" t="s">
        <v>195</v>
      </c>
      <c r="D9" s="10" t="str">
        <f>"0,7584"</f>
        <v>0,7584</v>
      </c>
      <c r="E9" s="10" t="s">
        <v>35</v>
      </c>
      <c r="F9" s="10" t="s">
        <v>65</v>
      </c>
      <c r="G9" s="11" t="s">
        <v>42</v>
      </c>
      <c r="H9" s="11" t="s">
        <v>196</v>
      </c>
      <c r="I9" s="11" t="s">
        <v>52</v>
      </c>
      <c r="J9" s="12"/>
      <c r="K9" s="10" t="str">
        <f>"120,0"</f>
        <v>120,0</v>
      </c>
      <c r="L9" s="11" t="str">
        <f>"91,0140"</f>
        <v>91,0140</v>
      </c>
      <c r="M9" s="10" t="s">
        <v>59</v>
      </c>
    </row>
    <row r="11" spans="1:12" ht="15">
      <c r="A11" s="50" t="s">
        <v>197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0" t="s">
        <v>199</v>
      </c>
      <c r="B12" s="10" t="s">
        <v>200</v>
      </c>
      <c r="C12" s="10" t="s">
        <v>201</v>
      </c>
      <c r="D12" s="10" t="str">
        <f>"0,6557"</f>
        <v>0,6557</v>
      </c>
      <c r="E12" s="10" t="s">
        <v>35</v>
      </c>
      <c r="F12" s="10" t="s">
        <v>65</v>
      </c>
      <c r="G12" s="11" t="s">
        <v>38</v>
      </c>
      <c r="H12" s="11" t="s">
        <v>202</v>
      </c>
      <c r="I12" s="11" t="s">
        <v>203</v>
      </c>
      <c r="J12" s="12"/>
      <c r="K12" s="10" t="str">
        <f>"117,5"</f>
        <v>117,5</v>
      </c>
      <c r="L12" s="11" t="str">
        <f>"77,0506"</f>
        <v>77,0506</v>
      </c>
      <c r="M12" s="10" t="s">
        <v>59</v>
      </c>
    </row>
    <row r="14" spans="1:12" ht="15">
      <c r="A14" s="50" t="s">
        <v>197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>
      <c r="A15" s="10" t="s">
        <v>205</v>
      </c>
      <c r="B15" s="10" t="s">
        <v>206</v>
      </c>
      <c r="C15" s="10" t="s">
        <v>207</v>
      </c>
      <c r="D15" s="10" t="str">
        <f>"0,6036"</f>
        <v>0,6036</v>
      </c>
      <c r="E15" s="10" t="s">
        <v>35</v>
      </c>
      <c r="F15" s="10" t="s">
        <v>65</v>
      </c>
      <c r="G15" s="11" t="s">
        <v>208</v>
      </c>
      <c r="H15" s="11" t="s">
        <v>209</v>
      </c>
      <c r="I15" s="12" t="s">
        <v>173</v>
      </c>
      <c r="J15" s="12"/>
      <c r="K15" s="10" t="str">
        <f>"142,5"</f>
        <v>142,5</v>
      </c>
      <c r="L15" s="11" t="str">
        <f>"86,0130"</f>
        <v>86,0130</v>
      </c>
      <c r="M15" s="10" t="s">
        <v>59</v>
      </c>
    </row>
    <row r="17" spans="1:12" ht="15">
      <c r="A17" s="50" t="s">
        <v>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3" ht="12.75">
      <c r="A18" s="10" t="s">
        <v>62</v>
      </c>
      <c r="B18" s="10" t="s">
        <v>63</v>
      </c>
      <c r="C18" s="10" t="s">
        <v>64</v>
      </c>
      <c r="D18" s="10" t="str">
        <f>"0,5602"</f>
        <v>0,5602</v>
      </c>
      <c r="E18" s="10" t="s">
        <v>35</v>
      </c>
      <c r="F18" s="10" t="s">
        <v>65</v>
      </c>
      <c r="G18" s="11" t="s">
        <v>71</v>
      </c>
      <c r="H18" s="11" t="s">
        <v>72</v>
      </c>
      <c r="I18" s="12" t="s">
        <v>73</v>
      </c>
      <c r="J18" s="12"/>
      <c r="K18" s="10" t="str">
        <f>"210,0"</f>
        <v>210,0</v>
      </c>
      <c r="L18" s="11" t="str">
        <f>"117,6420"</f>
        <v>117,6420</v>
      </c>
      <c r="M18" s="10" t="s">
        <v>59</v>
      </c>
    </row>
    <row r="20" ht="15">
      <c r="E20" s="8" t="s">
        <v>14</v>
      </c>
    </row>
    <row r="21" ht="15">
      <c r="E21" s="8" t="s">
        <v>15</v>
      </c>
    </row>
    <row r="22" ht="15">
      <c r="E22" s="8" t="s">
        <v>16</v>
      </c>
    </row>
    <row r="23" ht="15">
      <c r="E23" s="8" t="s">
        <v>17</v>
      </c>
    </row>
    <row r="24" ht="15">
      <c r="E24" s="8" t="s">
        <v>17</v>
      </c>
    </row>
    <row r="25" ht="15">
      <c r="E25" s="8" t="s">
        <v>18</v>
      </c>
    </row>
    <row r="26" ht="15">
      <c r="E26" s="8"/>
    </row>
    <row r="28" spans="1:2" ht="18">
      <c r="A28" s="9" t="s">
        <v>19</v>
      </c>
      <c r="B28" s="9"/>
    </row>
    <row r="29" spans="1:2" ht="15">
      <c r="A29" s="19" t="s">
        <v>85</v>
      </c>
      <c r="B29" s="19"/>
    </row>
    <row r="30" spans="1:2" ht="14.25">
      <c r="A30" s="21"/>
      <c r="B30" s="22" t="s">
        <v>86</v>
      </c>
    </row>
    <row r="31" spans="1:5" ht="15">
      <c r="A31" s="23" t="s">
        <v>87</v>
      </c>
      <c r="B31" s="23" t="s">
        <v>88</v>
      </c>
      <c r="C31" s="23" t="s">
        <v>89</v>
      </c>
      <c r="D31" s="23" t="s">
        <v>90</v>
      </c>
      <c r="E31" s="23" t="s">
        <v>91</v>
      </c>
    </row>
    <row r="32" spans="1:5" ht="12.75">
      <c r="A32" s="20" t="s">
        <v>45</v>
      </c>
      <c r="B32" s="4" t="s">
        <v>86</v>
      </c>
      <c r="C32" s="4" t="s">
        <v>92</v>
      </c>
      <c r="D32" s="4" t="s">
        <v>173</v>
      </c>
      <c r="E32" s="24" t="s">
        <v>210</v>
      </c>
    </row>
    <row r="33" spans="1:5" ht="12.75">
      <c r="A33" s="20" t="s">
        <v>192</v>
      </c>
      <c r="B33" s="4" t="s">
        <v>86</v>
      </c>
      <c r="C33" s="4" t="s">
        <v>211</v>
      </c>
      <c r="D33" s="4" t="s">
        <v>212</v>
      </c>
      <c r="E33" s="24" t="s">
        <v>213</v>
      </c>
    </row>
    <row r="34" spans="1:5" ht="12.75">
      <c r="A34" s="20" t="s">
        <v>198</v>
      </c>
      <c r="B34" s="4" t="s">
        <v>86</v>
      </c>
      <c r="C34" s="4" t="s">
        <v>214</v>
      </c>
      <c r="D34" s="4" t="s">
        <v>203</v>
      </c>
      <c r="E34" s="24" t="s">
        <v>215</v>
      </c>
    </row>
    <row r="37" spans="1:2" ht="15">
      <c r="A37" s="19" t="s">
        <v>100</v>
      </c>
      <c r="B37" s="19"/>
    </row>
    <row r="38" spans="1:2" ht="14.25">
      <c r="A38" s="21"/>
      <c r="B38" s="22" t="s">
        <v>86</v>
      </c>
    </row>
    <row r="39" spans="1:5" ht="15">
      <c r="A39" s="23" t="s">
        <v>87</v>
      </c>
      <c r="B39" s="23" t="s">
        <v>88</v>
      </c>
      <c r="C39" s="23" t="s">
        <v>89</v>
      </c>
      <c r="D39" s="23" t="s">
        <v>90</v>
      </c>
      <c r="E39" s="23" t="s">
        <v>91</v>
      </c>
    </row>
    <row r="40" spans="1:5" ht="12.75">
      <c r="A40" s="20" t="s">
        <v>61</v>
      </c>
      <c r="B40" s="4" t="s">
        <v>86</v>
      </c>
      <c r="C40" s="4" t="s">
        <v>101</v>
      </c>
      <c r="D40" s="4" t="s">
        <v>72</v>
      </c>
      <c r="E40" s="24" t="s">
        <v>216</v>
      </c>
    </row>
    <row r="41" spans="1:5" ht="12.75">
      <c r="A41" s="20" t="s">
        <v>204</v>
      </c>
      <c r="B41" s="4" t="s">
        <v>86</v>
      </c>
      <c r="C41" s="4" t="s">
        <v>214</v>
      </c>
      <c r="D41" s="4" t="s">
        <v>209</v>
      </c>
      <c r="E41" s="24" t="s">
        <v>217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3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28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5" spans="1:12" ht="15">
      <c r="A5" s="49" t="s">
        <v>60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2.75">
      <c r="A6" s="10" t="s">
        <v>170</v>
      </c>
      <c r="B6" s="10" t="s">
        <v>171</v>
      </c>
      <c r="C6" s="10" t="s">
        <v>172</v>
      </c>
      <c r="D6" s="10" t="str">
        <f>"0,5619"</f>
        <v>0,5619</v>
      </c>
      <c r="E6" s="10" t="s">
        <v>35</v>
      </c>
      <c r="F6" s="10" t="s">
        <v>65</v>
      </c>
      <c r="G6" s="11" t="s">
        <v>173</v>
      </c>
      <c r="H6" s="11" t="s">
        <v>146</v>
      </c>
      <c r="I6" s="11" t="s">
        <v>174</v>
      </c>
      <c r="J6" s="12"/>
      <c r="K6" s="10" t="str">
        <f>"165,0"</f>
        <v>165,0</v>
      </c>
      <c r="L6" s="11" t="str">
        <f>"92,7135"</f>
        <v>92,7135</v>
      </c>
      <c r="M6" s="10" t="s">
        <v>59</v>
      </c>
    </row>
    <row r="8" spans="1:12" ht="15">
      <c r="A8" s="50" t="s">
        <v>133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0" t="s">
        <v>176</v>
      </c>
      <c r="B9" s="10" t="s">
        <v>177</v>
      </c>
      <c r="C9" s="10" t="s">
        <v>178</v>
      </c>
      <c r="D9" s="10" t="str">
        <f>"0,5401"</f>
        <v>0,5401</v>
      </c>
      <c r="E9" s="10" t="s">
        <v>35</v>
      </c>
      <c r="F9" s="10" t="s">
        <v>65</v>
      </c>
      <c r="G9" s="11" t="s">
        <v>139</v>
      </c>
      <c r="H9" s="12" t="s">
        <v>141</v>
      </c>
      <c r="I9" s="12" t="s">
        <v>141</v>
      </c>
      <c r="J9" s="12"/>
      <c r="K9" s="10" t="str">
        <f>"180,0"</f>
        <v>180,0</v>
      </c>
      <c r="L9" s="11" t="str">
        <f>"97,2180"</f>
        <v>97,2180</v>
      </c>
      <c r="M9" s="10" t="s">
        <v>59</v>
      </c>
    </row>
    <row r="11" ht="15">
      <c r="E11" s="8" t="s">
        <v>14</v>
      </c>
    </row>
    <row r="12" ht="15">
      <c r="E12" s="8" t="s">
        <v>15</v>
      </c>
    </row>
    <row r="13" ht="15">
      <c r="E13" s="8" t="s">
        <v>16</v>
      </c>
    </row>
    <row r="14" ht="15">
      <c r="E14" s="8" t="s">
        <v>17</v>
      </c>
    </row>
    <row r="15" ht="15">
      <c r="E15" s="8" t="s">
        <v>17</v>
      </c>
    </row>
    <row r="16" ht="15">
      <c r="E16" s="8" t="s">
        <v>18</v>
      </c>
    </row>
    <row r="17" ht="15">
      <c r="E17" s="8"/>
    </row>
    <row r="19" spans="1:2" ht="18">
      <c r="A19" s="9" t="s">
        <v>19</v>
      </c>
      <c r="B19" s="9"/>
    </row>
    <row r="20" spans="1:2" ht="15">
      <c r="A20" s="19" t="s">
        <v>100</v>
      </c>
      <c r="B20" s="19"/>
    </row>
    <row r="21" spans="1:2" ht="14.25">
      <c r="A21" s="21"/>
      <c r="B21" s="22" t="s">
        <v>86</v>
      </c>
    </row>
    <row r="22" spans="1:5" ht="15">
      <c r="A22" s="23" t="s">
        <v>87</v>
      </c>
      <c r="B22" s="23" t="s">
        <v>88</v>
      </c>
      <c r="C22" s="23" t="s">
        <v>89</v>
      </c>
      <c r="D22" s="23" t="s">
        <v>90</v>
      </c>
      <c r="E22" s="23" t="s">
        <v>91</v>
      </c>
    </row>
    <row r="23" spans="1:5" ht="12.75">
      <c r="A23" s="20" t="s">
        <v>175</v>
      </c>
      <c r="B23" s="4" t="s">
        <v>86</v>
      </c>
      <c r="C23" s="4" t="s">
        <v>164</v>
      </c>
      <c r="D23" s="4" t="s">
        <v>139</v>
      </c>
      <c r="E23" s="24" t="s">
        <v>179</v>
      </c>
    </row>
    <row r="24" spans="1:5" ht="12.75">
      <c r="A24" s="20" t="s">
        <v>169</v>
      </c>
      <c r="B24" s="4" t="s">
        <v>86</v>
      </c>
      <c r="C24" s="4" t="s">
        <v>101</v>
      </c>
      <c r="D24" s="4" t="s">
        <v>174</v>
      </c>
      <c r="E24" s="24" t="s">
        <v>180</v>
      </c>
    </row>
  </sheetData>
  <sheetProtection/>
  <mergeCells count="13">
    <mergeCell ref="E3:E4"/>
    <mergeCell ref="F3:F4"/>
    <mergeCell ref="G3:J3"/>
    <mergeCell ref="K3:K4"/>
    <mergeCell ref="L3:L4"/>
    <mergeCell ref="M3:M4"/>
    <mergeCell ref="A5:L5"/>
    <mergeCell ref="A8:L8"/>
    <mergeCell ref="A1:M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361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75390625" style="4" bestFit="1" customWidth="1"/>
    <col min="14" max="16384" width="9.125" style="3" customWidth="1"/>
  </cols>
  <sheetData>
    <row r="1" spans="1:13" s="2" customFormat="1" ht="28.5" customHeight="1">
      <c r="A1" s="4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28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5" spans="1:12" ht="1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12.75">
      <c r="A6" s="10" t="s">
        <v>32</v>
      </c>
      <c r="B6" s="10" t="s">
        <v>33</v>
      </c>
      <c r="C6" s="10" t="s">
        <v>34</v>
      </c>
      <c r="D6" s="10" t="str">
        <f>"0,9124"</f>
        <v>0,9124</v>
      </c>
      <c r="E6" s="10" t="s">
        <v>35</v>
      </c>
      <c r="F6" s="10" t="s">
        <v>36</v>
      </c>
      <c r="G6" s="11" t="s">
        <v>39</v>
      </c>
      <c r="H6" s="12" t="s">
        <v>40</v>
      </c>
      <c r="I6" s="12" t="s">
        <v>40</v>
      </c>
      <c r="J6" s="12"/>
      <c r="K6" s="10" t="str">
        <f>"60,0"</f>
        <v>60,0</v>
      </c>
      <c r="L6" s="11" t="str">
        <f>"54,7440"</f>
        <v>54,7440</v>
      </c>
      <c r="M6" s="10" t="s">
        <v>43</v>
      </c>
    </row>
    <row r="8" spans="1:12" ht="15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0" t="s">
        <v>118</v>
      </c>
      <c r="B9" s="10" t="s">
        <v>119</v>
      </c>
      <c r="C9" s="10" t="s">
        <v>120</v>
      </c>
      <c r="D9" s="10" t="str">
        <f>"0,7398"</f>
        <v>0,7398</v>
      </c>
      <c r="E9" s="10" t="s">
        <v>35</v>
      </c>
      <c r="F9" s="10" t="s">
        <v>121</v>
      </c>
      <c r="G9" s="11" t="s">
        <v>40</v>
      </c>
      <c r="H9" s="12" t="s">
        <v>122</v>
      </c>
      <c r="I9" s="12" t="s">
        <v>122</v>
      </c>
      <c r="J9" s="12"/>
      <c r="K9" s="10" t="str">
        <f>"65,0"</f>
        <v>65,0</v>
      </c>
      <c r="L9" s="11" t="str">
        <f>"56,7427"</f>
        <v>56,7427</v>
      </c>
      <c r="M9" s="10" t="s">
        <v>59</v>
      </c>
    </row>
    <row r="11" spans="1:12" ht="15">
      <c r="A11" s="50" t="s">
        <v>123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3" t="s">
        <v>125</v>
      </c>
      <c r="B12" s="13" t="s">
        <v>126</v>
      </c>
      <c r="C12" s="13" t="s">
        <v>127</v>
      </c>
      <c r="D12" s="13" t="str">
        <f>"0,6405"</f>
        <v>0,6405</v>
      </c>
      <c r="E12" s="13" t="s">
        <v>128</v>
      </c>
      <c r="F12" s="13" t="s">
        <v>129</v>
      </c>
      <c r="G12" s="14" t="s">
        <v>70</v>
      </c>
      <c r="H12" s="14" t="s">
        <v>130</v>
      </c>
      <c r="I12" s="15" t="s">
        <v>131</v>
      </c>
      <c r="J12" s="15"/>
      <c r="K12" s="13" t="str">
        <f>"145,0"</f>
        <v>145,0</v>
      </c>
      <c r="L12" s="14" t="str">
        <f>"96,5874"</f>
        <v>96,5874</v>
      </c>
      <c r="M12" s="13" t="s">
        <v>59</v>
      </c>
    </row>
    <row r="13" spans="1:13" ht="12.75">
      <c r="A13" s="16" t="s">
        <v>125</v>
      </c>
      <c r="B13" s="16" t="s">
        <v>132</v>
      </c>
      <c r="C13" s="16" t="s">
        <v>127</v>
      </c>
      <c r="D13" s="16" t="str">
        <f>"0,6405"</f>
        <v>0,6405</v>
      </c>
      <c r="E13" s="16" t="s">
        <v>128</v>
      </c>
      <c r="F13" s="16" t="s">
        <v>129</v>
      </c>
      <c r="G13" s="17" t="s">
        <v>70</v>
      </c>
      <c r="H13" s="17" t="s">
        <v>130</v>
      </c>
      <c r="I13" s="18" t="s">
        <v>131</v>
      </c>
      <c r="J13" s="18"/>
      <c r="K13" s="16" t="str">
        <f>"145,0"</f>
        <v>145,0</v>
      </c>
      <c r="L13" s="17" t="str">
        <f>"92,8725"</f>
        <v>92,8725</v>
      </c>
      <c r="M13" s="16" t="s">
        <v>59</v>
      </c>
    </row>
    <row r="15" spans="1:12" ht="15">
      <c r="A15" s="50" t="s">
        <v>133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3" ht="12.75">
      <c r="A16" s="13" t="s">
        <v>135</v>
      </c>
      <c r="B16" s="13" t="s">
        <v>136</v>
      </c>
      <c r="C16" s="13" t="s">
        <v>137</v>
      </c>
      <c r="D16" s="13" t="str">
        <f>"0,5421"</f>
        <v>0,5421</v>
      </c>
      <c r="E16" s="13" t="s">
        <v>35</v>
      </c>
      <c r="F16" s="13" t="s">
        <v>138</v>
      </c>
      <c r="G16" s="14" t="s">
        <v>139</v>
      </c>
      <c r="H16" s="15" t="s">
        <v>140</v>
      </c>
      <c r="I16" s="15" t="s">
        <v>141</v>
      </c>
      <c r="J16" s="15"/>
      <c r="K16" s="13" t="str">
        <f>"180,0"</f>
        <v>180,0</v>
      </c>
      <c r="L16" s="14" t="str">
        <f>"97,5780"</f>
        <v>97,5780</v>
      </c>
      <c r="M16" s="13" t="s">
        <v>59</v>
      </c>
    </row>
    <row r="17" spans="1:13" ht="12.75">
      <c r="A17" s="16" t="s">
        <v>143</v>
      </c>
      <c r="B17" s="16" t="s">
        <v>144</v>
      </c>
      <c r="C17" s="16" t="s">
        <v>145</v>
      </c>
      <c r="D17" s="16" t="str">
        <f>"0,5405"</f>
        <v>0,5405</v>
      </c>
      <c r="E17" s="16" t="s">
        <v>35</v>
      </c>
      <c r="F17" s="16" t="s">
        <v>138</v>
      </c>
      <c r="G17" s="17" t="s">
        <v>78</v>
      </c>
      <c r="H17" s="17" t="s">
        <v>146</v>
      </c>
      <c r="I17" s="18" t="s">
        <v>79</v>
      </c>
      <c r="J17" s="18"/>
      <c r="K17" s="16" t="str">
        <f>"160,0"</f>
        <v>160,0</v>
      </c>
      <c r="L17" s="17" t="str">
        <f>"86,4800"</f>
        <v>86,4800</v>
      </c>
      <c r="M17" s="16" t="s">
        <v>59</v>
      </c>
    </row>
    <row r="19" spans="1:12" ht="15">
      <c r="A19" s="50" t="s">
        <v>147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12.75">
      <c r="A20" s="10" t="s">
        <v>149</v>
      </c>
      <c r="B20" s="10" t="s">
        <v>150</v>
      </c>
      <c r="C20" s="10" t="s">
        <v>151</v>
      </c>
      <c r="D20" s="10" t="str">
        <f>"0,5239"</f>
        <v>0,5239</v>
      </c>
      <c r="E20" s="10" t="s">
        <v>35</v>
      </c>
      <c r="F20" s="10" t="s">
        <v>65</v>
      </c>
      <c r="G20" s="11" t="s">
        <v>152</v>
      </c>
      <c r="H20" s="11" t="s">
        <v>66</v>
      </c>
      <c r="I20" s="11" t="s">
        <v>153</v>
      </c>
      <c r="J20" s="12"/>
      <c r="K20" s="10" t="str">
        <f>"192,5"</f>
        <v>192,5</v>
      </c>
      <c r="L20" s="11" t="str">
        <f>"100,8507"</f>
        <v>100,8507</v>
      </c>
      <c r="M20" s="10" t="s">
        <v>59</v>
      </c>
    </row>
    <row r="22" ht="15">
      <c r="E22" s="8" t="s">
        <v>14</v>
      </c>
    </row>
    <row r="23" ht="15">
      <c r="E23" s="8" t="s">
        <v>15</v>
      </c>
    </row>
    <row r="24" ht="15">
      <c r="E24" s="8" t="s">
        <v>16</v>
      </c>
    </row>
    <row r="25" ht="15">
      <c r="E25" s="8" t="s">
        <v>17</v>
      </c>
    </row>
    <row r="26" ht="15">
      <c r="E26" s="8" t="s">
        <v>17</v>
      </c>
    </row>
    <row r="27" ht="15">
      <c r="E27" s="8" t="s">
        <v>18</v>
      </c>
    </row>
    <row r="28" ht="15">
      <c r="E28" s="8"/>
    </row>
    <row r="30" spans="1:2" ht="18">
      <c r="A30" s="9" t="s">
        <v>19</v>
      </c>
      <c r="B30" s="9"/>
    </row>
    <row r="31" spans="1:2" ht="15">
      <c r="A31" s="19" t="s">
        <v>85</v>
      </c>
      <c r="B31" s="19"/>
    </row>
    <row r="32" spans="1:2" ht="14.25">
      <c r="A32" s="21"/>
      <c r="B32" s="22" t="s">
        <v>95</v>
      </c>
    </row>
    <row r="33" spans="1:5" ht="15">
      <c r="A33" s="23" t="s">
        <v>87</v>
      </c>
      <c r="B33" s="23" t="s">
        <v>88</v>
      </c>
      <c r="C33" s="23" t="s">
        <v>89</v>
      </c>
      <c r="D33" s="23" t="s">
        <v>90</v>
      </c>
      <c r="E33" s="23" t="s">
        <v>91</v>
      </c>
    </row>
    <row r="34" spans="1:5" ht="12.75">
      <c r="A34" s="20" t="s">
        <v>31</v>
      </c>
      <c r="B34" s="4" t="s">
        <v>96</v>
      </c>
      <c r="C34" s="4" t="s">
        <v>97</v>
      </c>
      <c r="D34" s="4" t="s">
        <v>53</v>
      </c>
      <c r="E34" s="24" t="s">
        <v>154</v>
      </c>
    </row>
    <row r="37" spans="1:2" ht="15">
      <c r="A37" s="19" t="s">
        <v>100</v>
      </c>
      <c r="B37" s="19"/>
    </row>
    <row r="38" spans="1:2" ht="14.25">
      <c r="A38" s="21"/>
      <c r="B38" s="22" t="s">
        <v>155</v>
      </c>
    </row>
    <row r="39" spans="1:5" ht="15">
      <c r="A39" s="23" t="s">
        <v>87</v>
      </c>
      <c r="B39" s="23" t="s">
        <v>88</v>
      </c>
      <c r="C39" s="23" t="s">
        <v>89</v>
      </c>
      <c r="D39" s="23" t="s">
        <v>90</v>
      </c>
      <c r="E39" s="23" t="s">
        <v>91</v>
      </c>
    </row>
    <row r="40" spans="1:5" ht="12.75">
      <c r="A40" s="20" t="s">
        <v>124</v>
      </c>
      <c r="B40" s="4" t="s">
        <v>156</v>
      </c>
      <c r="C40" s="4" t="s">
        <v>157</v>
      </c>
      <c r="D40" s="4" t="s">
        <v>130</v>
      </c>
      <c r="E40" s="24" t="s">
        <v>158</v>
      </c>
    </row>
    <row r="41" spans="1:5" ht="12.75">
      <c r="A41" s="20" t="s">
        <v>117</v>
      </c>
      <c r="B41" s="4" t="s">
        <v>159</v>
      </c>
      <c r="C41" s="4" t="s">
        <v>92</v>
      </c>
      <c r="D41" s="4" t="s">
        <v>40</v>
      </c>
      <c r="E41" s="24" t="s">
        <v>160</v>
      </c>
    </row>
    <row r="43" spans="1:2" ht="14.25">
      <c r="A43" s="21"/>
      <c r="B43" s="22" t="s">
        <v>86</v>
      </c>
    </row>
    <row r="44" spans="1:5" ht="15">
      <c r="A44" s="23" t="s">
        <v>87</v>
      </c>
      <c r="B44" s="23" t="s">
        <v>88</v>
      </c>
      <c r="C44" s="23" t="s">
        <v>89</v>
      </c>
      <c r="D44" s="23" t="s">
        <v>90</v>
      </c>
      <c r="E44" s="23" t="s">
        <v>91</v>
      </c>
    </row>
    <row r="45" spans="1:5" ht="12.75">
      <c r="A45" s="20" t="s">
        <v>148</v>
      </c>
      <c r="B45" s="4" t="s">
        <v>86</v>
      </c>
      <c r="C45" s="4" t="s">
        <v>161</v>
      </c>
      <c r="D45" s="4" t="s">
        <v>162</v>
      </c>
      <c r="E45" s="24" t="s">
        <v>163</v>
      </c>
    </row>
    <row r="46" spans="1:5" ht="12.75">
      <c r="A46" s="20" t="s">
        <v>134</v>
      </c>
      <c r="B46" s="4" t="s">
        <v>86</v>
      </c>
      <c r="C46" s="4" t="s">
        <v>164</v>
      </c>
      <c r="D46" s="4" t="s">
        <v>139</v>
      </c>
      <c r="E46" s="24" t="s">
        <v>165</v>
      </c>
    </row>
    <row r="47" spans="1:5" ht="12.75">
      <c r="A47" s="20" t="s">
        <v>124</v>
      </c>
      <c r="B47" s="4" t="s">
        <v>86</v>
      </c>
      <c r="C47" s="4" t="s">
        <v>157</v>
      </c>
      <c r="D47" s="4" t="s">
        <v>130</v>
      </c>
      <c r="E47" s="24" t="s">
        <v>166</v>
      </c>
    </row>
    <row r="48" spans="1:5" ht="12.75">
      <c r="A48" s="20" t="s">
        <v>142</v>
      </c>
      <c r="B48" s="4" t="s">
        <v>86</v>
      </c>
      <c r="C48" s="4" t="s">
        <v>164</v>
      </c>
      <c r="D48" s="4" t="s">
        <v>146</v>
      </c>
      <c r="E48" s="24" t="s">
        <v>167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9:L19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/>
      <c r="J3" s="47"/>
      <c r="K3" s="47" t="s">
        <v>110</v>
      </c>
      <c r="L3" s="47" t="s">
        <v>6</v>
      </c>
      <c r="M3" s="35" t="s">
        <v>5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46"/>
      <c r="L4" s="46"/>
      <c r="M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26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360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2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625" style="4" bestFit="1" customWidth="1"/>
    <col min="7" max="9" width="6.625" style="3" bestFit="1" customWidth="1"/>
    <col min="10" max="10" width="4.875" style="3" bestFit="1" customWidth="1"/>
    <col min="11" max="12" width="6.625" style="3" bestFit="1" customWidth="1"/>
    <col min="13" max="13" width="5.625" style="3" bestFit="1" customWidth="1"/>
    <col min="14" max="14" width="4.875" style="3" bestFit="1" customWidth="1"/>
    <col min="15" max="17" width="6.625" style="3" bestFit="1" customWidth="1"/>
    <col min="18" max="18" width="5.625" style="3" bestFit="1" customWidth="1"/>
    <col min="19" max="19" width="7.875" style="4" bestFit="1" customWidth="1"/>
    <col min="20" max="20" width="8.625" style="3" bestFit="1" customWidth="1"/>
    <col min="21" max="21" width="13.75390625" style="4" bestFit="1" customWidth="1"/>
    <col min="22" max="16384" width="9.125" style="3" customWidth="1"/>
  </cols>
  <sheetData>
    <row r="1" spans="1:21" s="2" customFormat="1" ht="28.5" customHeight="1">
      <c r="A1" s="4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 t="s">
        <v>26</v>
      </c>
      <c r="E3" s="47" t="s">
        <v>7</v>
      </c>
      <c r="F3" s="47" t="s">
        <v>12</v>
      </c>
      <c r="G3" s="47" t="s">
        <v>27</v>
      </c>
      <c r="H3" s="47"/>
      <c r="I3" s="47"/>
      <c r="J3" s="47"/>
      <c r="K3" s="47" t="s">
        <v>28</v>
      </c>
      <c r="L3" s="47"/>
      <c r="M3" s="47"/>
      <c r="N3" s="47"/>
      <c r="O3" s="47" t="s">
        <v>29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5" spans="1:20" ht="1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ht="12.75">
      <c r="A6" s="10" t="s">
        <v>32</v>
      </c>
      <c r="B6" s="10" t="s">
        <v>33</v>
      </c>
      <c r="C6" s="10" t="s">
        <v>34</v>
      </c>
      <c r="D6" s="10" t="str">
        <f>"0,9124"</f>
        <v>0,9124</v>
      </c>
      <c r="E6" s="10" t="s">
        <v>35</v>
      </c>
      <c r="F6" s="10" t="s">
        <v>36</v>
      </c>
      <c r="G6" s="11" t="s">
        <v>37</v>
      </c>
      <c r="H6" s="12" t="s">
        <v>38</v>
      </c>
      <c r="I6" s="12" t="s">
        <v>38</v>
      </c>
      <c r="J6" s="12"/>
      <c r="K6" s="11" t="s">
        <v>39</v>
      </c>
      <c r="L6" s="12" t="s">
        <v>40</v>
      </c>
      <c r="M6" s="12" t="s">
        <v>40</v>
      </c>
      <c r="N6" s="12"/>
      <c r="O6" s="11" t="s">
        <v>37</v>
      </c>
      <c r="P6" s="11" t="s">
        <v>41</v>
      </c>
      <c r="Q6" s="11" t="s">
        <v>42</v>
      </c>
      <c r="R6" s="12"/>
      <c r="S6" s="10" t="str">
        <f>"250,0"</f>
        <v>250,0</v>
      </c>
      <c r="T6" s="11" t="str">
        <f>"228,1000"</f>
        <v>228,1000</v>
      </c>
      <c r="U6" s="10" t="s">
        <v>43</v>
      </c>
    </row>
    <row r="8" spans="1:20" ht="15">
      <c r="A8" s="50" t="s">
        <v>44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ht="12.75">
      <c r="A9" s="10" t="s">
        <v>46</v>
      </c>
      <c r="B9" s="10" t="s">
        <v>47</v>
      </c>
      <c r="C9" s="10" t="s">
        <v>48</v>
      </c>
      <c r="D9" s="10" t="str">
        <f>"0,7852"</f>
        <v>0,7852</v>
      </c>
      <c r="E9" s="10" t="s">
        <v>35</v>
      </c>
      <c r="F9" s="10" t="s">
        <v>49</v>
      </c>
      <c r="G9" s="11" t="s">
        <v>50</v>
      </c>
      <c r="H9" s="11" t="s">
        <v>51</v>
      </c>
      <c r="I9" s="11" t="s">
        <v>52</v>
      </c>
      <c r="J9" s="12"/>
      <c r="K9" s="11" t="s">
        <v>53</v>
      </c>
      <c r="L9" s="11" t="s">
        <v>40</v>
      </c>
      <c r="M9" s="11" t="s">
        <v>54</v>
      </c>
      <c r="N9" s="12"/>
      <c r="O9" s="11" t="s">
        <v>55</v>
      </c>
      <c r="P9" s="11" t="s">
        <v>56</v>
      </c>
      <c r="Q9" s="11" t="s">
        <v>57</v>
      </c>
      <c r="R9" s="12" t="s">
        <v>58</v>
      </c>
      <c r="S9" s="10" t="str">
        <f>"337,5"</f>
        <v>337,5</v>
      </c>
      <c r="T9" s="11" t="str">
        <f>"265,0050"</f>
        <v>265,0050</v>
      </c>
      <c r="U9" s="10" t="s">
        <v>59</v>
      </c>
    </row>
    <row r="11" spans="1:20" ht="15">
      <c r="A11" s="50" t="s">
        <v>60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ht="12.75">
      <c r="A12" s="13" t="s">
        <v>62</v>
      </c>
      <c r="B12" s="13" t="s">
        <v>63</v>
      </c>
      <c r="C12" s="13" t="s">
        <v>64</v>
      </c>
      <c r="D12" s="13" t="str">
        <f>"0,5602"</f>
        <v>0,5602</v>
      </c>
      <c r="E12" s="13" t="s">
        <v>35</v>
      </c>
      <c r="F12" s="13" t="s">
        <v>65</v>
      </c>
      <c r="G12" s="14" t="s">
        <v>66</v>
      </c>
      <c r="H12" s="15" t="s">
        <v>67</v>
      </c>
      <c r="I12" s="14" t="s">
        <v>68</v>
      </c>
      <c r="J12" s="15"/>
      <c r="K12" s="14" t="s">
        <v>69</v>
      </c>
      <c r="L12" s="14" t="s">
        <v>55</v>
      </c>
      <c r="M12" s="15" t="s">
        <v>70</v>
      </c>
      <c r="N12" s="15"/>
      <c r="O12" s="14" t="s">
        <v>71</v>
      </c>
      <c r="P12" s="14" t="s">
        <v>72</v>
      </c>
      <c r="Q12" s="15" t="s">
        <v>73</v>
      </c>
      <c r="R12" s="15"/>
      <c r="S12" s="13" t="str">
        <f>"535,0"</f>
        <v>535,0</v>
      </c>
      <c r="T12" s="14" t="str">
        <f>"299,7070"</f>
        <v>299,7070</v>
      </c>
      <c r="U12" s="13" t="s">
        <v>59</v>
      </c>
    </row>
    <row r="13" spans="1:21" ht="12.75">
      <c r="A13" s="16" t="s">
        <v>75</v>
      </c>
      <c r="B13" s="16" t="s">
        <v>76</v>
      </c>
      <c r="C13" s="16" t="s">
        <v>77</v>
      </c>
      <c r="D13" s="16" t="str">
        <f>"0,5568"</f>
        <v>0,5568</v>
      </c>
      <c r="E13" s="16" t="s">
        <v>35</v>
      </c>
      <c r="F13" s="16" t="s">
        <v>65</v>
      </c>
      <c r="G13" s="17" t="s">
        <v>70</v>
      </c>
      <c r="H13" s="17" t="s">
        <v>78</v>
      </c>
      <c r="I13" s="17" t="s">
        <v>79</v>
      </c>
      <c r="J13" s="18"/>
      <c r="K13" s="17" t="s">
        <v>80</v>
      </c>
      <c r="L13" s="17" t="s">
        <v>81</v>
      </c>
      <c r="M13" s="18" t="s">
        <v>82</v>
      </c>
      <c r="N13" s="18"/>
      <c r="O13" s="17" t="s">
        <v>83</v>
      </c>
      <c r="P13" s="18" t="s">
        <v>72</v>
      </c>
      <c r="Q13" s="18" t="s">
        <v>84</v>
      </c>
      <c r="R13" s="18"/>
      <c r="S13" s="16" t="str">
        <f>"495,0"</f>
        <v>495,0</v>
      </c>
      <c r="T13" s="17" t="str">
        <f>"275,6160"</f>
        <v>275,6160</v>
      </c>
      <c r="U13" s="16" t="s">
        <v>59</v>
      </c>
    </row>
    <row r="15" ht="15">
      <c r="E15" s="8" t="s">
        <v>14</v>
      </c>
    </row>
    <row r="16" ht="15">
      <c r="E16" s="8" t="s">
        <v>15</v>
      </c>
    </row>
    <row r="17" ht="15">
      <c r="E17" s="8" t="s">
        <v>16</v>
      </c>
    </row>
    <row r="18" ht="15">
      <c r="E18" s="8" t="s">
        <v>17</v>
      </c>
    </row>
    <row r="19" ht="15">
      <c r="E19" s="8" t="s">
        <v>17</v>
      </c>
    </row>
    <row r="20" ht="15">
      <c r="E20" s="8" t="s">
        <v>18</v>
      </c>
    </row>
    <row r="21" ht="15">
      <c r="E21" s="8"/>
    </row>
    <row r="23" spans="1:2" ht="18">
      <c r="A23" s="9" t="s">
        <v>19</v>
      </c>
      <c r="B23" s="9"/>
    </row>
    <row r="24" spans="1:2" ht="15">
      <c r="A24" s="19" t="s">
        <v>85</v>
      </c>
      <c r="B24" s="19"/>
    </row>
    <row r="25" spans="1:2" ht="14.25">
      <c r="A25" s="21"/>
      <c r="B25" s="22" t="s">
        <v>86</v>
      </c>
    </row>
    <row r="26" spans="1:5" ht="15">
      <c r="A26" s="23" t="s">
        <v>87</v>
      </c>
      <c r="B26" s="23" t="s">
        <v>88</v>
      </c>
      <c r="C26" s="23" t="s">
        <v>89</v>
      </c>
      <c r="D26" s="23" t="s">
        <v>90</v>
      </c>
      <c r="E26" s="23" t="s">
        <v>91</v>
      </c>
    </row>
    <row r="27" spans="1:5" ht="12.75">
      <c r="A27" s="20" t="s">
        <v>45</v>
      </c>
      <c r="B27" s="4" t="s">
        <v>86</v>
      </c>
      <c r="C27" s="4" t="s">
        <v>92</v>
      </c>
      <c r="D27" s="4" t="s">
        <v>93</v>
      </c>
      <c r="E27" s="24" t="s">
        <v>94</v>
      </c>
    </row>
    <row r="29" spans="1:2" ht="14.25">
      <c r="A29" s="21"/>
      <c r="B29" s="22" t="s">
        <v>95</v>
      </c>
    </row>
    <row r="30" spans="1:5" ht="15">
      <c r="A30" s="23" t="s">
        <v>87</v>
      </c>
      <c r="B30" s="23" t="s">
        <v>88</v>
      </c>
      <c r="C30" s="23" t="s">
        <v>89</v>
      </c>
      <c r="D30" s="23" t="s">
        <v>90</v>
      </c>
      <c r="E30" s="23" t="s">
        <v>91</v>
      </c>
    </row>
    <row r="31" spans="1:5" ht="12.75">
      <c r="A31" s="20" t="s">
        <v>31</v>
      </c>
      <c r="B31" s="4" t="s">
        <v>96</v>
      </c>
      <c r="C31" s="4" t="s">
        <v>97</v>
      </c>
      <c r="D31" s="4" t="s">
        <v>98</v>
      </c>
      <c r="E31" s="24" t="s">
        <v>99</v>
      </c>
    </row>
    <row r="34" spans="1:2" ht="15">
      <c r="A34" s="19" t="s">
        <v>100</v>
      </c>
      <c r="B34" s="19"/>
    </row>
    <row r="35" spans="1:2" ht="14.25">
      <c r="A35" s="21"/>
      <c r="B35" s="22" t="s">
        <v>86</v>
      </c>
    </row>
    <row r="36" spans="1:5" ht="15">
      <c r="A36" s="23" t="s">
        <v>87</v>
      </c>
      <c r="B36" s="23" t="s">
        <v>88</v>
      </c>
      <c r="C36" s="23" t="s">
        <v>89</v>
      </c>
      <c r="D36" s="23" t="s">
        <v>90</v>
      </c>
      <c r="E36" s="23" t="s">
        <v>91</v>
      </c>
    </row>
    <row r="37" spans="1:5" ht="12.75">
      <c r="A37" s="20" t="s">
        <v>61</v>
      </c>
      <c r="B37" s="4" t="s">
        <v>86</v>
      </c>
      <c r="C37" s="4" t="s">
        <v>101</v>
      </c>
      <c r="D37" s="4" t="s">
        <v>102</v>
      </c>
      <c r="E37" s="24" t="s">
        <v>103</v>
      </c>
    </row>
    <row r="38" spans="1:5" ht="12.75">
      <c r="A38" s="20" t="s">
        <v>74</v>
      </c>
      <c r="B38" s="4" t="s">
        <v>86</v>
      </c>
      <c r="C38" s="4" t="s">
        <v>101</v>
      </c>
      <c r="D38" s="4" t="s">
        <v>104</v>
      </c>
      <c r="E38" s="24" t="s">
        <v>105</v>
      </c>
    </row>
  </sheetData>
  <sheetProtection/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7" width="2.125" style="3" bestFit="1" customWidth="1"/>
    <col min="18" max="18" width="4.875" style="3" bestFit="1" customWidth="1"/>
    <col min="19" max="19" width="7.875" style="4" bestFit="1" customWidth="1"/>
    <col min="20" max="20" width="6.37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10</v>
      </c>
      <c r="C3" s="45" t="s">
        <v>11</v>
      </c>
      <c r="D3" s="47"/>
      <c r="E3" s="47" t="s">
        <v>7</v>
      </c>
      <c r="F3" s="47" t="s">
        <v>12</v>
      </c>
      <c r="G3" s="47" t="s">
        <v>1</v>
      </c>
      <c r="H3" s="47"/>
      <c r="I3" s="47"/>
      <c r="J3" s="47"/>
      <c r="K3" s="47" t="s">
        <v>2</v>
      </c>
      <c r="L3" s="47"/>
      <c r="M3" s="47"/>
      <c r="N3" s="47"/>
      <c r="O3" s="47" t="s">
        <v>3</v>
      </c>
      <c r="P3" s="47"/>
      <c r="Q3" s="47"/>
      <c r="R3" s="47"/>
      <c r="S3" s="47" t="s">
        <v>4</v>
      </c>
      <c r="T3" s="47" t="s">
        <v>6</v>
      </c>
      <c r="U3" s="35" t="s">
        <v>5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6"/>
      <c r="T4" s="46"/>
      <c r="U4" s="36"/>
    </row>
    <row r="6" ht="15">
      <c r="E6" s="8" t="s">
        <v>14</v>
      </c>
    </row>
    <row r="7" ht="15">
      <c r="E7" s="8" t="s">
        <v>15</v>
      </c>
    </row>
    <row r="8" ht="15">
      <c r="E8" s="8" t="s">
        <v>16</v>
      </c>
    </row>
    <row r="9" ht="15">
      <c r="E9" s="8" t="s">
        <v>17</v>
      </c>
    </row>
    <row r="10" ht="15">
      <c r="E10" s="8" t="s">
        <v>17</v>
      </c>
    </row>
    <row r="11" ht="15">
      <c r="E11" s="8" t="s">
        <v>18</v>
      </c>
    </row>
    <row r="12" ht="15">
      <c r="E12" s="8"/>
    </row>
    <row r="14" spans="1:2" ht="18">
      <c r="A14" s="9" t="s">
        <v>19</v>
      </c>
      <c r="B14" s="9"/>
    </row>
  </sheetData>
  <sheetProtection/>
  <mergeCells count="13">
    <mergeCell ref="U3:U4"/>
    <mergeCell ref="F3:F4"/>
    <mergeCell ref="E3:E4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1.125" style="4" bestFit="1" customWidth="1"/>
    <col min="7" max="7" width="6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8" t="s">
        <v>356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 t="s">
        <v>297</v>
      </c>
      <c r="E3" s="47" t="s">
        <v>7</v>
      </c>
      <c r="F3" s="47" t="s">
        <v>12</v>
      </c>
      <c r="G3" s="47" t="s">
        <v>320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5" spans="1:10" ht="15">
      <c r="A5" s="49" t="s">
        <v>299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ht="12.75">
      <c r="A6" s="10" t="s">
        <v>301</v>
      </c>
      <c r="B6" s="10" t="s">
        <v>302</v>
      </c>
      <c r="C6" s="10" t="s">
        <v>303</v>
      </c>
      <c r="D6" s="10" t="str">
        <f>"1,0000"</f>
        <v>1,0000</v>
      </c>
      <c r="E6" s="10" t="s">
        <v>35</v>
      </c>
      <c r="F6" s="10" t="s">
        <v>304</v>
      </c>
      <c r="G6" s="11" t="s">
        <v>42</v>
      </c>
      <c r="H6" s="27" t="s">
        <v>357</v>
      </c>
      <c r="I6" s="10" t="str">
        <f>"2500,0"</f>
        <v>2500,0</v>
      </c>
      <c r="J6" s="11" t="str">
        <f>"25,5623"</f>
        <v>25,5623</v>
      </c>
      <c r="K6" s="10" t="s">
        <v>59</v>
      </c>
    </row>
    <row r="8" ht="15">
      <c r="E8" s="8" t="s">
        <v>14</v>
      </c>
    </row>
    <row r="9" ht="15">
      <c r="E9" s="8" t="s">
        <v>15</v>
      </c>
    </row>
    <row r="10" ht="15">
      <c r="E10" s="8" t="s">
        <v>16</v>
      </c>
    </row>
    <row r="11" ht="15">
      <c r="E11" s="8" t="s">
        <v>17</v>
      </c>
    </row>
    <row r="12" ht="15">
      <c r="E12" s="8" t="s">
        <v>17</v>
      </c>
    </row>
    <row r="13" ht="15">
      <c r="E13" s="8" t="s">
        <v>18</v>
      </c>
    </row>
    <row r="14" ht="15">
      <c r="E14" s="8"/>
    </row>
    <row r="16" spans="1:2" ht="18">
      <c r="A16" s="9" t="s">
        <v>19</v>
      </c>
      <c r="B16" s="9"/>
    </row>
    <row r="17" spans="1:2" ht="15">
      <c r="A17" s="19" t="s">
        <v>100</v>
      </c>
      <c r="B17" s="19"/>
    </row>
    <row r="18" spans="1:2" ht="14.25">
      <c r="A18" s="21"/>
      <c r="B18" s="22" t="s">
        <v>95</v>
      </c>
    </row>
    <row r="19" spans="1:5" ht="15">
      <c r="A19" s="23" t="s">
        <v>87</v>
      </c>
      <c r="B19" s="23" t="s">
        <v>88</v>
      </c>
      <c r="C19" s="23" t="s">
        <v>89</v>
      </c>
      <c r="D19" s="23" t="s">
        <v>90</v>
      </c>
      <c r="E19" s="23" t="s">
        <v>305</v>
      </c>
    </row>
    <row r="20" spans="1:5" ht="12.75">
      <c r="A20" s="20" t="s">
        <v>300</v>
      </c>
      <c r="B20" s="4" t="s">
        <v>96</v>
      </c>
      <c r="C20" s="4" t="s">
        <v>306</v>
      </c>
      <c r="D20" s="4" t="s">
        <v>358</v>
      </c>
      <c r="E20" s="24" t="s">
        <v>359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31.125" style="4" bestFit="1" customWidth="1"/>
    <col min="7" max="7" width="6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11.75390625" style="4" bestFit="1" customWidth="1"/>
    <col min="12" max="16384" width="9.125" style="3" customWidth="1"/>
  </cols>
  <sheetData>
    <row r="1" spans="1:11" s="2" customFormat="1" ht="28.5" customHeight="1">
      <c r="A1" s="48" t="s">
        <v>332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10</v>
      </c>
      <c r="C3" s="45" t="s">
        <v>11</v>
      </c>
      <c r="D3" s="47" t="s">
        <v>297</v>
      </c>
      <c r="E3" s="47" t="s">
        <v>7</v>
      </c>
      <c r="F3" s="47" t="s">
        <v>12</v>
      </c>
      <c r="G3" s="47" t="s">
        <v>320</v>
      </c>
      <c r="H3" s="47"/>
      <c r="I3" s="47" t="s">
        <v>249</v>
      </c>
      <c r="J3" s="47" t="s">
        <v>6</v>
      </c>
      <c r="K3" s="35" t="s">
        <v>5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7" t="s">
        <v>247</v>
      </c>
      <c r="H4" s="25" t="s">
        <v>248</v>
      </c>
      <c r="I4" s="46"/>
      <c r="J4" s="46"/>
      <c r="K4" s="36"/>
    </row>
    <row r="5" spans="1:10" ht="15">
      <c r="A5" s="49" t="s">
        <v>299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ht="12.75">
      <c r="A6" s="13" t="s">
        <v>334</v>
      </c>
      <c r="B6" s="13" t="s">
        <v>335</v>
      </c>
      <c r="C6" s="13" t="s">
        <v>336</v>
      </c>
      <c r="D6" s="13" t="str">
        <f>"1,0000"</f>
        <v>1,0000</v>
      </c>
      <c r="E6" s="13" t="s">
        <v>35</v>
      </c>
      <c r="F6" s="13" t="s">
        <v>65</v>
      </c>
      <c r="G6" s="14" t="s">
        <v>287</v>
      </c>
      <c r="H6" s="30" t="s">
        <v>270</v>
      </c>
      <c r="I6" s="13" t="str">
        <f>"4500,0"</f>
        <v>4500,0</v>
      </c>
      <c r="J6" s="14" t="str">
        <f>"45,6852"</f>
        <v>45,6852</v>
      </c>
      <c r="K6" s="13" t="s">
        <v>59</v>
      </c>
    </row>
    <row r="7" spans="1:11" ht="12.75">
      <c r="A7" s="28" t="s">
        <v>338</v>
      </c>
      <c r="B7" s="28" t="s">
        <v>339</v>
      </c>
      <c r="C7" s="28" t="s">
        <v>303</v>
      </c>
      <c r="D7" s="28" t="str">
        <f>"1,0000"</f>
        <v>1,0000</v>
      </c>
      <c r="E7" s="28" t="s">
        <v>35</v>
      </c>
      <c r="F7" s="28" t="s">
        <v>65</v>
      </c>
      <c r="G7" s="29" t="s">
        <v>287</v>
      </c>
      <c r="H7" s="31" t="s">
        <v>340</v>
      </c>
      <c r="I7" s="28" t="str">
        <f>"4400,0"</f>
        <v>4400,0</v>
      </c>
      <c r="J7" s="29" t="str">
        <f>"44,9897"</f>
        <v>44,9897</v>
      </c>
      <c r="K7" s="28" t="s">
        <v>59</v>
      </c>
    </row>
    <row r="8" spans="1:11" ht="12.75">
      <c r="A8" s="28" t="s">
        <v>342</v>
      </c>
      <c r="B8" s="28" t="s">
        <v>343</v>
      </c>
      <c r="C8" s="28" t="s">
        <v>344</v>
      </c>
      <c r="D8" s="28" t="str">
        <f>"1,0000"</f>
        <v>1,0000</v>
      </c>
      <c r="E8" s="28" t="s">
        <v>35</v>
      </c>
      <c r="F8" s="28" t="s">
        <v>304</v>
      </c>
      <c r="G8" s="29" t="s">
        <v>42</v>
      </c>
      <c r="H8" s="31" t="s">
        <v>345</v>
      </c>
      <c r="I8" s="28" t="str">
        <f>"4100,0"</f>
        <v>4100,0</v>
      </c>
      <c r="J8" s="29" t="str">
        <f>"52,8350"</f>
        <v>52,8350</v>
      </c>
      <c r="K8" s="28" t="s">
        <v>326</v>
      </c>
    </row>
    <row r="9" spans="1:11" ht="12.75">
      <c r="A9" s="16" t="s">
        <v>346</v>
      </c>
      <c r="B9" s="16" t="s">
        <v>206</v>
      </c>
      <c r="C9" s="16" t="s">
        <v>207</v>
      </c>
      <c r="D9" s="16" t="str">
        <f>"1,0000"</f>
        <v>1,0000</v>
      </c>
      <c r="E9" s="16" t="s">
        <v>35</v>
      </c>
      <c r="F9" s="16" t="s">
        <v>65</v>
      </c>
      <c r="G9" s="17" t="s">
        <v>287</v>
      </c>
      <c r="H9" s="32" t="s">
        <v>347</v>
      </c>
      <c r="I9" s="16" t="str">
        <f>"2400,0"</f>
        <v>2400,0</v>
      </c>
      <c r="J9" s="17" t="str">
        <f>"28,0046"</f>
        <v>28,0046</v>
      </c>
      <c r="K9" s="16" t="s">
        <v>59</v>
      </c>
    </row>
    <row r="11" ht="15">
      <c r="E11" s="8" t="s">
        <v>14</v>
      </c>
    </row>
    <row r="12" ht="15">
      <c r="E12" s="8" t="s">
        <v>15</v>
      </c>
    </row>
    <row r="13" ht="15">
      <c r="E13" s="8" t="s">
        <v>16</v>
      </c>
    </row>
    <row r="14" ht="15">
      <c r="E14" s="8" t="s">
        <v>17</v>
      </c>
    </row>
    <row r="15" ht="15">
      <c r="E15" s="8" t="s">
        <v>17</v>
      </c>
    </row>
    <row r="16" ht="15">
      <c r="E16" s="8" t="s">
        <v>18</v>
      </c>
    </row>
    <row r="17" ht="15">
      <c r="E17" s="8"/>
    </row>
    <row r="19" spans="1:2" ht="18">
      <c r="A19" s="9" t="s">
        <v>19</v>
      </c>
      <c r="B19" s="9"/>
    </row>
    <row r="20" spans="1:2" ht="15">
      <c r="A20" s="19" t="s">
        <v>100</v>
      </c>
      <c r="B20" s="19"/>
    </row>
    <row r="21" spans="1:2" ht="14.25">
      <c r="A21" s="21"/>
      <c r="B21" s="22" t="s">
        <v>86</v>
      </c>
    </row>
    <row r="22" spans="1:5" ht="15">
      <c r="A22" s="23" t="s">
        <v>87</v>
      </c>
      <c r="B22" s="23" t="s">
        <v>88</v>
      </c>
      <c r="C22" s="23" t="s">
        <v>89</v>
      </c>
      <c r="D22" s="23" t="s">
        <v>90</v>
      </c>
      <c r="E22" s="23" t="s">
        <v>305</v>
      </c>
    </row>
    <row r="23" spans="1:5" ht="12.75">
      <c r="A23" s="20" t="s">
        <v>341</v>
      </c>
      <c r="B23" s="4" t="s">
        <v>86</v>
      </c>
      <c r="C23" s="4" t="s">
        <v>306</v>
      </c>
      <c r="D23" s="4" t="s">
        <v>348</v>
      </c>
      <c r="E23" s="24" t="s">
        <v>349</v>
      </c>
    </row>
    <row r="24" spans="1:5" ht="12.75">
      <c r="A24" s="20" t="s">
        <v>333</v>
      </c>
      <c r="B24" s="4" t="s">
        <v>86</v>
      </c>
      <c r="C24" s="4" t="s">
        <v>306</v>
      </c>
      <c r="D24" s="4" t="s">
        <v>350</v>
      </c>
      <c r="E24" s="24" t="s">
        <v>351</v>
      </c>
    </row>
    <row r="25" spans="1:5" ht="12.75">
      <c r="A25" s="20" t="s">
        <v>337</v>
      </c>
      <c r="B25" s="4" t="s">
        <v>86</v>
      </c>
      <c r="C25" s="4" t="s">
        <v>306</v>
      </c>
      <c r="D25" s="4" t="s">
        <v>352</v>
      </c>
      <c r="E25" s="24" t="s">
        <v>353</v>
      </c>
    </row>
    <row r="26" spans="1:5" ht="12.75">
      <c r="A26" s="20" t="s">
        <v>204</v>
      </c>
      <c r="B26" s="4" t="s">
        <v>86</v>
      </c>
      <c r="C26" s="4" t="s">
        <v>306</v>
      </c>
      <c r="D26" s="4" t="s">
        <v>354</v>
      </c>
      <c r="E26" s="24" t="s">
        <v>355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2019-09-22T16:49:25Z</dcterms:modified>
  <cp:category/>
  <cp:version/>
  <cp:contentType/>
  <cp:contentStatus/>
</cp:coreProperties>
</file>